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518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'Лист1'!$A$1:$G$283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9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<sst xmlns="http://schemas.openxmlformats.org/spreadsheetml/2006/main" count="451" uniqueCount="158">
  <si>
    <t>Наименование блюда</t>
  </si>
  <si>
    <t>Выход, г</t>
  </si>
  <si>
    <t>Белки, г</t>
  </si>
  <si>
    <t>Жиры, г</t>
  </si>
  <si>
    <t>Эн./ц., ккал</t>
  </si>
  <si>
    <t>Итого</t>
  </si>
  <si>
    <t>Обед</t>
  </si>
  <si>
    <t>Угле-воды, г</t>
  </si>
  <si>
    <t>Хлеб ржаной</t>
  </si>
  <si>
    <t>Итого за день</t>
  </si>
  <si>
    <t>1  день   ЗАВТРАК</t>
  </si>
  <si>
    <t>№</t>
  </si>
  <si>
    <t>Батон</t>
  </si>
  <si>
    <t>Хлеб пшеничный</t>
  </si>
  <si>
    <t>Масло сливочное</t>
  </si>
  <si>
    <t>Яйцо отварное</t>
  </si>
  <si>
    <t>Суп из овощей со сметаной</t>
  </si>
  <si>
    <t>Биточки (котлеты) из мяса говядины с картофелем</t>
  </si>
  <si>
    <t>Макаронные изделия отварные</t>
  </si>
  <si>
    <t>Компот из сухофруктов (вариант 2)</t>
  </si>
  <si>
    <t>Норма (СанПиН 2.3/2.4.3590-20  7-11 лет)</t>
  </si>
  <si>
    <t>Отклонение</t>
  </si>
  <si>
    <t>Каша молочная ассорти (рис, гречневая крупа) с маслом сливочным</t>
  </si>
  <si>
    <t>Йогурт</t>
  </si>
  <si>
    <t>Соус молочный (для подачи к блюду)</t>
  </si>
  <si>
    <t>Напиток из шиповника (вариант 2)</t>
  </si>
  <si>
    <t>Щи из свежей капусты со сметаной</t>
  </si>
  <si>
    <t>Картофельное пюре</t>
  </si>
  <si>
    <t>Сыр (порциями)</t>
  </si>
  <si>
    <t>Уха с крупой рисовой</t>
  </si>
  <si>
    <t>Биточки (котлеты) из мяса кур</t>
  </si>
  <si>
    <t>Салат из белокочанной капусты с морковью и растительным маслом</t>
  </si>
  <si>
    <t>Рассольник со сметаной</t>
  </si>
  <si>
    <t>Суп молочный с лапшой</t>
  </si>
  <si>
    <t>Суп крестьянский с крупой со сметаной</t>
  </si>
  <si>
    <t>Суп картофельный с бобовыми</t>
  </si>
  <si>
    <t>Борщ с морской капустой со сметаной</t>
  </si>
  <si>
    <t>Салат из отварной свеклы с солеными огурцами и растительным маслом</t>
  </si>
  <si>
    <t>Плов из мяса кур</t>
  </si>
  <si>
    <t>Каша молочная ассорти (рис, пшено) с маслом сливочным</t>
  </si>
  <si>
    <t>Суп картофельный с макаронными изделиями</t>
  </si>
  <si>
    <t>Биточки (котлеты) из рыбы</t>
  </si>
  <si>
    <t>Тефтели из мяса говядины</t>
  </si>
  <si>
    <t>Сдоба обыкновенная</t>
  </si>
  <si>
    <t xml:space="preserve">Итого за период </t>
  </si>
  <si>
    <t>Итого за завтрак</t>
  </si>
  <si>
    <t>Итого за обед</t>
  </si>
  <si>
    <t>Сок</t>
  </si>
  <si>
    <t>2 день  Завтрак вторник</t>
  </si>
  <si>
    <t>День 3      ЗАВТРАК среда</t>
  </si>
  <si>
    <t>День 7     ЗАВТРАК вторник</t>
  </si>
  <si>
    <t>День 8    ЗАВТРАК среда</t>
  </si>
  <si>
    <t>День 9   ЗАВТРАК четверг</t>
  </si>
  <si>
    <t>иогурт</t>
  </si>
  <si>
    <t>День 12    ЗАВТРАК вторник</t>
  </si>
  <si>
    <t>День 14  ЗАВТРАК четверг</t>
  </si>
  <si>
    <t>Каша рисовая молочная с маслом сливочным</t>
  </si>
  <si>
    <t>свекольник на куринном бульоне</t>
  </si>
  <si>
    <t>День 15    ЗАВТРАК пятница</t>
  </si>
  <si>
    <t>чай с молоком</t>
  </si>
  <si>
    <t>джем</t>
  </si>
  <si>
    <t xml:space="preserve">Напиток из шиповника </t>
  </si>
  <si>
    <t>Каша молочная ассорти (рис ,греча) с маслом</t>
  </si>
  <si>
    <t>сдоба обыкновенная</t>
  </si>
  <si>
    <t>Салат из отварной свеклы с соленным огурцом и ростительным маслом</t>
  </si>
  <si>
    <t xml:space="preserve">Компот из сухофруктов </t>
  </si>
  <si>
    <t xml:space="preserve">кофейный напиток с молоком </t>
  </si>
  <si>
    <t>Чай с молоком</t>
  </si>
  <si>
    <t xml:space="preserve">иогурт </t>
  </si>
  <si>
    <t>Каша пшенная молочная с маслом</t>
  </si>
  <si>
    <t xml:space="preserve">Джем </t>
  </si>
  <si>
    <t>каша молочная ассорти (рис , пшено) с сливочным маслом</t>
  </si>
  <si>
    <t>итого за период</t>
  </si>
  <si>
    <t>6/1</t>
  </si>
  <si>
    <t>Гренки (сухарики)</t>
  </si>
  <si>
    <t>Джем</t>
  </si>
  <si>
    <t>Напиток витаминизированный «Витошка»</t>
  </si>
  <si>
    <t>0</t>
  </si>
  <si>
    <t xml:space="preserve">Запеканка (сырники) из творога </t>
  </si>
  <si>
    <t>Сгущённое молоко</t>
  </si>
  <si>
    <t>Мясо кур отварное( для супа)</t>
  </si>
  <si>
    <t>Мясо кур отварное( порцион)</t>
  </si>
  <si>
    <t>Компот из яблок и кураги</t>
  </si>
  <si>
    <t>День 5  ЗАВТРАК пятница</t>
  </si>
  <si>
    <t>День  4     ЗАВТРАК четверг</t>
  </si>
  <si>
    <t>Каша пшенная молочная с маслом сливочным</t>
  </si>
  <si>
    <t>Рис припущенный с овощами</t>
  </si>
  <si>
    <t>Снежок</t>
  </si>
  <si>
    <t>Чай с сахаром</t>
  </si>
  <si>
    <t>Каша пшеничная молочная с маслом сливочным</t>
  </si>
  <si>
    <t>Суп- пюре из картофеля</t>
  </si>
  <si>
    <t xml:space="preserve">       0</t>
  </si>
  <si>
    <t>пром</t>
  </si>
  <si>
    <t>сок</t>
  </si>
  <si>
    <t>Каша манная молочная с маслом сливочным</t>
  </si>
  <si>
    <t>Кофейный напиток с молоком</t>
  </si>
  <si>
    <t>Напиток из чая с соком</t>
  </si>
  <si>
    <t>Фрукты свежие</t>
  </si>
  <si>
    <t>понедельник</t>
  </si>
  <si>
    <t>День 6   ЗАВТРАК понедельник                 вторая неделя</t>
  </si>
  <si>
    <t>Каша гречневая вязкая</t>
  </si>
  <si>
    <t xml:space="preserve">Кисель из сухофруктов </t>
  </si>
  <si>
    <t>День 13  ЗАВТРАК  среда</t>
  </si>
  <si>
    <t>Суп фасолевый со сметаной</t>
  </si>
  <si>
    <t>35/1</t>
  </si>
  <si>
    <t>Биточки (котлета)из мяса кур</t>
  </si>
  <si>
    <t>5/9</t>
  </si>
  <si>
    <t>21/4</t>
  </si>
  <si>
    <t>Горошница с маслом</t>
  </si>
  <si>
    <t>День 16  ЗАВТРАК  понедельник             четвертая неделя</t>
  </si>
  <si>
    <t>День 17   ЗАВТРАК вторник</t>
  </si>
  <si>
    <t>День 18  ЗАВТРАК  среда</t>
  </si>
  <si>
    <t>День 19  ЗАВТРАК четверг</t>
  </si>
  <si>
    <t>День 20   ЗАВТРАК пятница</t>
  </si>
  <si>
    <t xml:space="preserve">Суп Крестьянский с купой со сметаной </t>
  </si>
  <si>
    <t>Бефстроганов из отварного мяса говядины</t>
  </si>
  <si>
    <t>Борщ со сметаной</t>
  </si>
  <si>
    <t>2/2</t>
  </si>
  <si>
    <t>17/4</t>
  </si>
  <si>
    <t>Использованные Сборники технических нормативов:</t>
  </si>
  <si>
    <t>Среднее значение за период</t>
  </si>
  <si>
    <t>1. Сборник технических нормативов. Сборник рецептур блюд и кулинарных изделий для предриятий общественного питания. М.,1996 ч.1</t>
  </si>
  <si>
    <t>общественного питания. М.,1996 ч.1</t>
  </si>
  <si>
    <t>2. Сборник технических нормативов. Сборник рецептур блюд и кулинарных изделий для предриятий общественного питания. М.,1996 ч.1</t>
  </si>
  <si>
    <t>общественного питания. М.,1997 ч.2</t>
  </si>
  <si>
    <t>3.Сборник технических нормативов. Для питания детей в организациях отдыха и оздоровления.</t>
  </si>
  <si>
    <t>Екатеринбург, УрГЭУ,2015,ч.2</t>
  </si>
  <si>
    <t>4. Методические рекомендации по питанию детей в организованных коллективах.</t>
  </si>
  <si>
    <t>Часть III сборник технологических карт, Екатеринбург: ФБУН ЕМНЦ ПОЗРПП Роспотребнадзора,</t>
  </si>
  <si>
    <t>ФГБОУ ВО УрГЭЦ , ФБУЗ ЦГиЭ в Свердловской области 2018г.</t>
  </si>
  <si>
    <t>В питании детей используется йодированная соль, ватаминизированный хлеб, витаминизированный</t>
  </si>
  <si>
    <t>напиток "Витошка", напиток из шиповника.</t>
  </si>
  <si>
    <t xml:space="preserve">Овощи урожая прошлого года в период с 1 марта используются только после </t>
  </si>
  <si>
    <t>термической обработки.</t>
  </si>
  <si>
    <t>Утверждаю:</t>
  </si>
  <si>
    <t>Примерное двадцатидневное меню для организации питания детей 7-10 лет в МКОУ "Маминская СОШ"</t>
  </si>
  <si>
    <t>директор МКОУ"Маминская СОШ"</t>
  </si>
  <si>
    <t>___________Ю.А. гобец</t>
  </si>
  <si>
    <r>
      <t xml:space="preserve"> </t>
    </r>
    <r>
      <rPr>
        <b/>
        <sz val="14"/>
        <rFont val="Times New Roman"/>
        <family val="1"/>
      </rPr>
      <t>пятница День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10    ЗАВТРАК</t>
    </r>
  </si>
  <si>
    <t>День 11   ЗАВТРАК   понедельник                  третья неделя</t>
  </si>
  <si>
    <t>Крем-десерт</t>
  </si>
  <si>
    <t>Каша пшеничная молочная  с маслом сливочным</t>
  </si>
  <si>
    <t>.</t>
  </si>
  <si>
    <t>Каша рисовая молочная  с маслом сливочным</t>
  </si>
  <si>
    <t>Мясо говядины,тушенное с овощами</t>
  </si>
  <si>
    <t>Гуляш из мяса говядины</t>
  </si>
  <si>
    <t>Каша рисовая  молочная с маслом</t>
  </si>
  <si>
    <t>Рагу из мяса кур</t>
  </si>
  <si>
    <t>352</t>
  </si>
  <si>
    <t>Фрукты</t>
  </si>
  <si>
    <t>Мясо говядины ,тушенное с овощами</t>
  </si>
  <si>
    <t>283</t>
  </si>
  <si>
    <t>Картофель тушенный с овощами ,Картофель отварной</t>
  </si>
  <si>
    <t>5\9</t>
  </si>
  <si>
    <t>Каша гречневая</t>
  </si>
  <si>
    <t>1\9</t>
  </si>
  <si>
    <t>Кура отварная (порцион)</t>
  </si>
  <si>
    <t>31.09.2023г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</si>
</sst>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2"/>
      <name val="Liberation Serif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wrapText="1"/>
    </xf>
    <xf numFmtId="2" fontId="1" fillId="32" borderId="12" xfId="0" applyNumberFormat="1" applyFont="1" applyFill="1" applyBorder="1" applyAlignment="1">
      <alignment/>
    </xf>
    <xf numFmtId="0" fontId="13" fillId="0" borderId="11" xfId="0" applyFont="1" applyBorder="1" applyAlignment="1">
      <alignment horizontal="right" wrapText="1"/>
    </xf>
    <xf numFmtId="0" fontId="13" fillId="0" borderId="11" xfId="0" applyFont="1" applyBorder="1" applyAlignment="1">
      <alignment horizontal="center" wrapText="1"/>
    </xf>
    <xf numFmtId="2" fontId="1" fillId="32" borderId="13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vertical="top" wrapText="1"/>
    </xf>
    <xf numFmtId="0" fontId="20" fillId="0" borderId="14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16" fontId="1" fillId="0" borderId="1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5"/>
  <sheetViews>
    <sheetView tabSelected="1" zoomScale="85" zoomScaleNormal="85" zoomScaleSheetLayoutView="55" zoomScalePageLayoutView="0" workbookViewId="0" topLeftCell="A186">
      <selection activeCell="C232" sqref="C232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3" width="11.00390625" style="0" customWidth="1"/>
    <col min="4" max="4" width="10.875" style="0" customWidth="1"/>
    <col min="5" max="6" width="10.125" style="0" customWidth="1"/>
    <col min="7" max="7" width="11.875" style="0" customWidth="1"/>
  </cols>
  <sheetData>
    <row r="1" spans="3:7" ht="15">
      <c r="C1" s="5"/>
      <c r="D1" s="5" t="s">
        <v>134</v>
      </c>
      <c r="E1" s="5"/>
      <c r="G1" s="5"/>
    </row>
    <row r="2" spans="2:7" ht="15">
      <c r="B2" s="5"/>
      <c r="C2" s="5"/>
      <c r="D2" s="5" t="s">
        <v>136</v>
      </c>
      <c r="E2" s="5"/>
      <c r="F2" s="5"/>
      <c r="G2" s="5"/>
    </row>
    <row r="3" spans="1:7" ht="15">
      <c r="A3" s="5"/>
      <c r="C3" s="5"/>
      <c r="D3" s="5" t="s">
        <v>137</v>
      </c>
      <c r="E3" s="5"/>
      <c r="F3" s="5"/>
      <c r="G3" s="5"/>
    </row>
    <row r="4" spans="2:7" ht="15">
      <c r="B4" s="5"/>
      <c r="C4" s="5"/>
      <c r="D4" s="5" t="s">
        <v>157</v>
      </c>
      <c r="E4" s="5"/>
      <c r="F4" s="5"/>
      <c r="G4" s="5"/>
    </row>
    <row r="5" spans="1:9" ht="12.75">
      <c r="A5" s="46" t="s">
        <v>135</v>
      </c>
      <c r="B5" s="47"/>
      <c r="C5" s="47"/>
      <c r="D5" s="47"/>
      <c r="E5" s="47"/>
      <c r="F5" s="47"/>
      <c r="G5" s="47"/>
      <c r="H5" s="47"/>
      <c r="I5" s="47"/>
    </row>
    <row r="6" spans="2:7" ht="18.75" thickBot="1">
      <c r="B6" s="13" t="s">
        <v>10</v>
      </c>
      <c r="C6" s="5" t="s">
        <v>98</v>
      </c>
      <c r="D6" s="5"/>
      <c r="E6" s="5"/>
      <c r="F6" s="41"/>
      <c r="G6" s="5"/>
    </row>
    <row r="7" ht="3" customHeight="1" hidden="1" thickBot="1"/>
    <row r="8" ht="16.5" customHeight="1" hidden="1" thickBot="1"/>
    <row r="9" spans="1:7" ht="12" customHeight="1">
      <c r="A9" s="63" t="s">
        <v>11</v>
      </c>
      <c r="B9" s="57" t="s">
        <v>0</v>
      </c>
      <c r="C9" s="57" t="s">
        <v>1</v>
      </c>
      <c r="D9" s="57" t="s">
        <v>2</v>
      </c>
      <c r="E9" s="57" t="s">
        <v>3</v>
      </c>
      <c r="F9" s="57" t="s">
        <v>7</v>
      </c>
      <c r="G9" s="57" t="s">
        <v>4</v>
      </c>
    </row>
    <row r="10" spans="1:7" ht="9.75" customHeight="1">
      <c r="A10" s="64"/>
      <c r="B10" s="58"/>
      <c r="C10" s="58"/>
      <c r="D10" s="58"/>
      <c r="E10" s="58"/>
      <c r="F10" s="60"/>
      <c r="G10" s="58"/>
    </row>
    <row r="11" spans="1:7" ht="13.5" customHeight="1">
      <c r="A11" s="64"/>
      <c r="B11" s="58"/>
      <c r="C11" s="58"/>
      <c r="D11" s="58"/>
      <c r="E11" s="58"/>
      <c r="F11" s="60"/>
      <c r="G11" s="58"/>
    </row>
    <row r="12" spans="1:7" ht="5.25" customHeight="1">
      <c r="A12" s="64"/>
      <c r="B12" s="58"/>
      <c r="C12" s="58"/>
      <c r="D12" s="58"/>
      <c r="E12" s="58"/>
      <c r="F12" s="60"/>
      <c r="G12" s="58"/>
    </row>
    <row r="13" spans="1:7" ht="14.25" customHeight="1" hidden="1" thickBot="1">
      <c r="A13" s="65"/>
      <c r="B13" s="59"/>
      <c r="C13" s="59"/>
      <c r="D13" s="59"/>
      <c r="E13" s="59"/>
      <c r="F13" s="61"/>
      <c r="G13" s="59"/>
    </row>
    <row r="14" spans="1:7" ht="43.5" customHeight="1">
      <c r="A14" s="53">
        <v>45032</v>
      </c>
      <c r="B14" s="21" t="s">
        <v>141</v>
      </c>
      <c r="C14" s="22">
        <v>200</v>
      </c>
      <c r="D14" s="22">
        <v>6.5</v>
      </c>
      <c r="E14" s="22">
        <v>6</v>
      </c>
      <c r="F14" s="22">
        <v>31.2</v>
      </c>
      <c r="G14" s="22">
        <v>208</v>
      </c>
    </row>
    <row r="15" spans="1:7" ht="28.5" customHeight="1">
      <c r="A15" s="53">
        <v>27</v>
      </c>
      <c r="B15" s="21" t="s">
        <v>88</v>
      </c>
      <c r="C15" s="22">
        <v>200</v>
      </c>
      <c r="D15" s="22">
        <v>0.12</v>
      </c>
      <c r="E15" s="22">
        <v>0</v>
      </c>
      <c r="F15" s="22">
        <v>9.8</v>
      </c>
      <c r="G15" s="22">
        <v>38</v>
      </c>
    </row>
    <row r="16" spans="1:7" ht="24" customHeight="1">
      <c r="A16" s="20" t="s">
        <v>142</v>
      </c>
      <c r="B16" s="21" t="s">
        <v>12</v>
      </c>
      <c r="C16" s="22">
        <v>40</v>
      </c>
      <c r="D16" s="22">
        <v>2.31</v>
      </c>
      <c r="E16" s="22">
        <v>0.9</v>
      </c>
      <c r="F16" s="22">
        <v>15.03</v>
      </c>
      <c r="G16" s="22">
        <v>80.8</v>
      </c>
    </row>
    <row r="17" spans="1:7" ht="25.5" customHeight="1">
      <c r="A17" s="20" t="str">
        <f>"-"</f>
        <v>-</v>
      </c>
      <c r="B17" s="21" t="s">
        <v>13</v>
      </c>
      <c r="C17" s="22">
        <v>45</v>
      </c>
      <c r="D17" s="22">
        <v>1.9</v>
      </c>
      <c r="E17" s="22">
        <v>0.25</v>
      </c>
      <c r="F17" s="22">
        <v>11.7</v>
      </c>
      <c r="G17" s="22">
        <v>57.5</v>
      </c>
    </row>
    <row r="18" spans="1:7" ht="21.75" customHeight="1">
      <c r="A18" s="20" t="str">
        <f>"4/13"</f>
        <v>4/13</v>
      </c>
      <c r="B18" s="21" t="s">
        <v>28</v>
      </c>
      <c r="C18" s="22">
        <v>15</v>
      </c>
      <c r="D18" s="22">
        <v>3.95</v>
      </c>
      <c r="E18" s="22">
        <v>0.06</v>
      </c>
      <c r="F18" s="22">
        <v>14.87</v>
      </c>
      <c r="G18" s="22">
        <v>69</v>
      </c>
    </row>
    <row r="19" spans="1:7" ht="23.25" customHeight="1" hidden="1">
      <c r="A19" s="20" t="str">
        <f>"-"</f>
        <v>-</v>
      </c>
      <c r="B19" s="21"/>
      <c r="C19" s="22"/>
      <c r="D19" s="22"/>
      <c r="E19" s="22"/>
      <c r="F19" s="22"/>
      <c r="G19" s="22"/>
    </row>
    <row r="20" spans="1:7" ht="24" customHeight="1" hidden="1">
      <c r="A20" s="23" t="str">
        <f>"-"</f>
        <v>-</v>
      </c>
      <c r="B20" s="24"/>
      <c r="C20" s="25"/>
      <c r="D20" s="25"/>
      <c r="E20" s="25"/>
      <c r="F20" s="25"/>
      <c r="G20" s="25"/>
    </row>
    <row r="21" spans="1:7" ht="9.75" customHeight="1" hidden="1" thickBot="1">
      <c r="A21" s="3"/>
      <c r="B21" s="6"/>
      <c r="C21" s="4"/>
      <c r="D21" s="4"/>
      <c r="E21" s="4"/>
      <c r="F21" s="4"/>
      <c r="G21" s="4"/>
    </row>
    <row r="22" spans="1:7" ht="36" customHeight="1" thickBot="1">
      <c r="A22" s="3"/>
      <c r="B22" s="1" t="s">
        <v>45</v>
      </c>
      <c r="C22" s="29">
        <f>SUM(C14:C20)</f>
        <v>500</v>
      </c>
      <c r="D22" s="29">
        <f>SUM(D14:D20)</f>
        <v>14.780000000000001</v>
      </c>
      <c r="E22" s="29">
        <f>SUM(E14:E20)</f>
        <v>7.21</v>
      </c>
      <c r="F22" s="29">
        <f>SUM(F14:F20)</f>
        <v>82.60000000000001</v>
      </c>
      <c r="G22" s="29">
        <f>SUM(G14:G20)</f>
        <v>453.3</v>
      </c>
    </row>
    <row r="23" spans="1:7" ht="30.75" customHeight="1" thickBot="1">
      <c r="A23" s="1"/>
      <c r="B23" s="18" t="s">
        <v>6</v>
      </c>
      <c r="C23" s="4"/>
      <c r="D23" s="4"/>
      <c r="E23" s="4"/>
      <c r="F23" s="4"/>
      <c r="G23" s="4"/>
    </row>
    <row r="24" spans="1:7" ht="43.5" customHeight="1" hidden="1" thickBot="1">
      <c r="A24" s="20"/>
      <c r="B24" s="21"/>
      <c r="C24" s="22"/>
      <c r="D24" s="22"/>
      <c r="E24" s="2"/>
      <c r="F24" s="2"/>
      <c r="G24" s="2"/>
    </row>
    <row r="25" spans="1:7" ht="31.5" customHeight="1" thickBot="1">
      <c r="A25" s="20" t="str">
        <f>"20/2"</f>
        <v>20/2</v>
      </c>
      <c r="B25" s="21" t="s">
        <v>16</v>
      </c>
      <c r="C25" s="22">
        <v>200</v>
      </c>
      <c r="D25" s="22">
        <v>1.6</v>
      </c>
      <c r="E25" s="2">
        <v>6</v>
      </c>
      <c r="F25" s="2">
        <v>8.8</v>
      </c>
      <c r="G25" s="2">
        <v>95.2</v>
      </c>
    </row>
    <row r="26" spans="1:7" ht="31.5" thickBot="1">
      <c r="A26" s="20" t="str">
        <f>"23/8"</f>
        <v>23/8</v>
      </c>
      <c r="B26" s="21" t="s">
        <v>17</v>
      </c>
      <c r="C26" s="22">
        <v>100</v>
      </c>
      <c r="D26" s="22">
        <v>11.11</v>
      </c>
      <c r="E26" s="2">
        <v>14</v>
      </c>
      <c r="F26" s="2">
        <v>5.7</v>
      </c>
      <c r="G26" s="2">
        <v>215</v>
      </c>
    </row>
    <row r="27" spans="1:7" ht="22.5" customHeight="1" thickBot="1">
      <c r="A27" s="20" t="str">
        <f>"46/3"</f>
        <v>46/3</v>
      </c>
      <c r="B27" s="21" t="s">
        <v>18</v>
      </c>
      <c r="C27" s="22">
        <v>150</v>
      </c>
      <c r="D27" s="22">
        <v>5.3</v>
      </c>
      <c r="E27" s="2">
        <v>3.8</v>
      </c>
      <c r="F27" s="2">
        <v>32.4</v>
      </c>
      <c r="G27" s="2">
        <v>185</v>
      </c>
    </row>
    <row r="28" spans="1:7" ht="26.25" customHeight="1" thickBot="1">
      <c r="A28" s="20" t="str">
        <f>"6/10"</f>
        <v>6/10</v>
      </c>
      <c r="B28" s="21" t="s">
        <v>65</v>
      </c>
      <c r="C28" s="22">
        <v>200</v>
      </c>
      <c r="D28" s="22">
        <v>1.02</v>
      </c>
      <c r="E28" s="2">
        <v>1.1</v>
      </c>
      <c r="F28" s="2">
        <v>21.3</v>
      </c>
      <c r="G28" s="2">
        <v>109.2</v>
      </c>
    </row>
    <row r="29" spans="1:7" ht="31.5" customHeight="1">
      <c r="A29" s="20" t="str">
        <f>"-"</f>
        <v>-</v>
      </c>
      <c r="B29" s="21" t="s">
        <v>13</v>
      </c>
      <c r="C29" s="22">
        <v>50</v>
      </c>
      <c r="D29" s="22">
        <v>3.8</v>
      </c>
      <c r="E29" s="22">
        <v>0.5</v>
      </c>
      <c r="F29" s="22">
        <v>23.4</v>
      </c>
      <c r="G29" s="22">
        <v>115</v>
      </c>
    </row>
    <row r="30" spans="1:7" ht="24.75" customHeight="1">
      <c r="A30" s="23" t="str">
        <f>"-"</f>
        <v>-</v>
      </c>
      <c r="B30" s="24" t="s">
        <v>8</v>
      </c>
      <c r="C30" s="25">
        <v>40</v>
      </c>
      <c r="D30" s="25">
        <v>2.64</v>
      </c>
      <c r="E30" s="25">
        <v>0.48</v>
      </c>
      <c r="F30" s="25">
        <v>13.36</v>
      </c>
      <c r="G30" s="25">
        <v>77.3</v>
      </c>
    </row>
    <row r="31" spans="1:7" ht="21" customHeight="1" thickBot="1">
      <c r="A31" s="8"/>
      <c r="B31" s="19" t="s">
        <v>46</v>
      </c>
      <c r="C31" s="30">
        <f>SUM(C24:C30)</f>
        <v>740</v>
      </c>
      <c r="D31" s="30">
        <f>SUM(D24:D30)</f>
        <v>25.47</v>
      </c>
      <c r="E31" s="30">
        <f>SUM(E24:E30)</f>
        <v>25.880000000000003</v>
      </c>
      <c r="F31" s="30">
        <f>SUM(F24:F30)</f>
        <v>104.96</v>
      </c>
      <c r="G31" s="30">
        <f>SUM(G24:G30)</f>
        <v>796.6999999999999</v>
      </c>
    </row>
    <row r="32" spans="1:7" ht="30" customHeight="1" thickBot="1">
      <c r="A32" s="3"/>
      <c r="B32" s="17" t="s">
        <v>9</v>
      </c>
      <c r="C32" s="36">
        <f>SUM(C22:C30)</f>
        <v>1240</v>
      </c>
      <c r="D32" s="36">
        <f>SUM(D22,D31)</f>
        <v>40.25</v>
      </c>
      <c r="E32" s="36">
        <f>SUM(E22,E31)</f>
        <v>33.09</v>
      </c>
      <c r="F32" s="36">
        <f>SUM(F22,F31)</f>
        <v>187.56</v>
      </c>
      <c r="G32" s="36">
        <f>SUM(G22,G31)</f>
        <v>1250</v>
      </c>
    </row>
    <row r="33" spans="1:7" ht="31.5" thickBot="1">
      <c r="A33" s="3"/>
      <c r="B33" s="26" t="s">
        <v>20</v>
      </c>
      <c r="C33" s="27"/>
      <c r="D33" s="27">
        <v>77</v>
      </c>
      <c r="E33" s="2">
        <v>79</v>
      </c>
      <c r="F33" s="2">
        <v>335</v>
      </c>
      <c r="G33" s="2">
        <v>2350</v>
      </c>
    </row>
    <row r="34" spans="1:7" ht="29.25" customHeight="1" thickBot="1">
      <c r="A34" s="8"/>
      <c r="B34" s="26" t="s">
        <v>21</v>
      </c>
      <c r="C34" s="2"/>
      <c r="D34" s="28">
        <f>D32-D33</f>
        <v>-36.75</v>
      </c>
      <c r="E34" s="28">
        <f>E32-E33</f>
        <v>-45.91</v>
      </c>
      <c r="F34" s="28">
        <f>F32-F33</f>
        <v>-147.44</v>
      </c>
      <c r="G34" s="28">
        <f>G32-G33</f>
        <v>-1100</v>
      </c>
    </row>
    <row r="35" spans="1:7" ht="44.25" customHeight="1" thickBot="1">
      <c r="A35" s="14"/>
      <c r="B35" s="15" t="s">
        <v>48</v>
      </c>
      <c r="C35" s="4"/>
      <c r="D35" s="4"/>
      <c r="E35" s="4"/>
      <c r="F35" s="4"/>
      <c r="G35" s="4"/>
    </row>
    <row r="36" spans="1:7" s="5" customFormat="1" ht="51.75" customHeight="1">
      <c r="A36" s="20" t="str">
        <f>"19/4"</f>
        <v>19/4</v>
      </c>
      <c r="B36" s="21" t="s">
        <v>22</v>
      </c>
      <c r="C36" s="22">
        <v>200</v>
      </c>
      <c r="D36" s="22">
        <v>5.11</v>
      </c>
      <c r="E36" s="22">
        <v>6.51</v>
      </c>
      <c r="F36" s="22">
        <v>24.69</v>
      </c>
      <c r="G36" s="22">
        <v>180.9</v>
      </c>
    </row>
    <row r="37" spans="1:7" s="5" customFormat="1" ht="36" customHeight="1">
      <c r="A37" s="20" t="str">
        <f>"32/10"</f>
        <v>32/10</v>
      </c>
      <c r="B37" s="21" t="s">
        <v>66</v>
      </c>
      <c r="C37" s="22">
        <v>200</v>
      </c>
      <c r="D37" s="22">
        <v>3.1</v>
      </c>
      <c r="E37" s="22">
        <v>3.2</v>
      </c>
      <c r="F37" s="22">
        <v>14.4</v>
      </c>
      <c r="G37" s="22">
        <v>96</v>
      </c>
    </row>
    <row r="38" spans="1:7" s="5" customFormat="1" ht="30.75" customHeight="1">
      <c r="A38" s="20" t="str">
        <f>"-"</f>
        <v>-</v>
      </c>
      <c r="B38" s="21" t="s">
        <v>12</v>
      </c>
      <c r="C38" s="22">
        <v>40</v>
      </c>
      <c r="D38" s="22">
        <v>2.31</v>
      </c>
      <c r="E38" s="22">
        <v>0.9</v>
      </c>
      <c r="F38" s="22">
        <v>15.03</v>
      </c>
      <c r="G38" s="22">
        <v>80.8</v>
      </c>
    </row>
    <row r="39" spans="1:7" s="5" customFormat="1" ht="27" customHeight="1">
      <c r="A39" s="20">
        <f>""</f>
      </c>
      <c r="B39" s="21" t="s">
        <v>14</v>
      </c>
      <c r="C39" s="22">
        <v>20</v>
      </c>
      <c r="D39" s="22">
        <v>0.2</v>
      </c>
      <c r="E39" s="22">
        <v>14.5</v>
      </c>
      <c r="F39" s="22">
        <v>0.3</v>
      </c>
      <c r="G39" s="22">
        <v>132</v>
      </c>
    </row>
    <row r="40" spans="1:7" s="5" customFormat="1" ht="36" customHeight="1">
      <c r="A40" s="20" t="str">
        <f>"-"</f>
        <v>-</v>
      </c>
      <c r="B40" s="21" t="s">
        <v>13</v>
      </c>
      <c r="C40" s="22">
        <v>40</v>
      </c>
      <c r="D40" s="22">
        <v>1.9</v>
      </c>
      <c r="E40" s="22">
        <v>0.25</v>
      </c>
      <c r="F40" s="22">
        <v>11.7</v>
      </c>
      <c r="G40" s="22">
        <v>57.5</v>
      </c>
    </row>
    <row r="41" spans="1:7" s="5" customFormat="1" ht="27.75" customHeight="1">
      <c r="A41" s="23" t="str">
        <f>"-"</f>
        <v>-</v>
      </c>
      <c r="B41" s="24" t="s">
        <v>23</v>
      </c>
      <c r="C41" s="25">
        <v>125</v>
      </c>
      <c r="D41" s="25">
        <v>4.1</v>
      </c>
      <c r="E41" s="25">
        <v>1.5</v>
      </c>
      <c r="F41" s="25">
        <v>5.9</v>
      </c>
      <c r="G41" s="25">
        <v>55.6</v>
      </c>
    </row>
    <row r="42" spans="1:7" s="32" customFormat="1" ht="27" customHeight="1" thickBot="1">
      <c r="A42" s="3"/>
      <c r="B42" s="33" t="s">
        <v>5</v>
      </c>
      <c r="C42" s="29">
        <f>SUM(C36:C41)</f>
        <v>625</v>
      </c>
      <c r="D42" s="29">
        <f>SUM(D36:D41)</f>
        <v>16.72</v>
      </c>
      <c r="E42" s="29">
        <f>SUM(E36:E41)</f>
        <v>26.86</v>
      </c>
      <c r="F42" s="29">
        <f>SUM(F36:F41)</f>
        <v>72.02000000000001</v>
      </c>
      <c r="G42" s="29">
        <f>SUM(G36:G41)</f>
        <v>602.8000000000001</v>
      </c>
    </row>
    <row r="43" spans="1:7" ht="42" customHeight="1" thickBot="1">
      <c r="A43" s="1"/>
      <c r="B43" s="16" t="s">
        <v>6</v>
      </c>
      <c r="C43" s="4"/>
      <c r="D43" s="4"/>
      <c r="E43" s="4"/>
      <c r="F43" s="4"/>
      <c r="G43" s="4"/>
    </row>
    <row r="44" spans="1:7" ht="60.75" customHeight="1" hidden="1" thickBot="1">
      <c r="A44" s="42"/>
      <c r="B44" s="21"/>
      <c r="C44" s="22"/>
      <c r="D44" s="22"/>
      <c r="E44" s="2"/>
      <c r="F44" s="2"/>
      <c r="G44" s="2"/>
    </row>
    <row r="45" spans="1:7" ht="54.75" customHeight="1" thickBot="1">
      <c r="A45" s="20" t="str">
        <f>"16/2"</f>
        <v>16/2</v>
      </c>
      <c r="B45" s="21" t="s">
        <v>35</v>
      </c>
      <c r="C45" s="22">
        <v>200</v>
      </c>
      <c r="D45" s="22">
        <v>5.5</v>
      </c>
      <c r="E45" s="2">
        <v>5.6</v>
      </c>
      <c r="F45" s="2">
        <v>20.9</v>
      </c>
      <c r="G45" s="2">
        <v>164</v>
      </c>
    </row>
    <row r="46" spans="1:7" ht="36.75" customHeight="1" thickBot="1">
      <c r="A46" s="20" t="str">
        <f>"40/2"</f>
        <v>40/2</v>
      </c>
      <c r="B46" s="21" t="s">
        <v>74</v>
      </c>
      <c r="C46" s="34">
        <v>20</v>
      </c>
      <c r="D46" s="22">
        <v>1.7</v>
      </c>
      <c r="E46" s="2">
        <v>0.2</v>
      </c>
      <c r="F46" s="2">
        <v>10.7</v>
      </c>
      <c r="G46" s="2">
        <v>54</v>
      </c>
    </row>
    <row r="47" spans="1:7" ht="36.75" customHeight="1" thickBot="1">
      <c r="A47" s="20"/>
      <c r="B47" s="21" t="s">
        <v>30</v>
      </c>
      <c r="C47" s="34">
        <v>100</v>
      </c>
      <c r="D47" s="22">
        <v>13.5</v>
      </c>
      <c r="E47" s="2">
        <v>1.1</v>
      </c>
      <c r="F47" s="2">
        <v>8.3</v>
      </c>
      <c r="G47" s="2">
        <v>189.2</v>
      </c>
    </row>
    <row r="48" spans="1:7" ht="29.25" customHeight="1" thickBot="1">
      <c r="A48" s="20">
        <v>3</v>
      </c>
      <c r="B48" s="21" t="s">
        <v>27</v>
      </c>
      <c r="C48" s="22">
        <v>180</v>
      </c>
      <c r="D48" s="22">
        <v>4.1</v>
      </c>
      <c r="E48" s="22">
        <v>4.9</v>
      </c>
      <c r="F48" s="2">
        <v>27.2</v>
      </c>
      <c r="G48" s="2">
        <v>177</v>
      </c>
    </row>
    <row r="49" spans="1:7" ht="35.25" customHeight="1" thickBot="1">
      <c r="A49" s="20" t="str">
        <f>"1/11"</f>
        <v>1/11</v>
      </c>
      <c r="B49" s="21" t="s">
        <v>24</v>
      </c>
      <c r="C49" s="22">
        <v>50</v>
      </c>
      <c r="D49" s="22">
        <v>9.95</v>
      </c>
      <c r="E49" s="2">
        <v>25.6</v>
      </c>
      <c r="F49" s="2">
        <v>33.1</v>
      </c>
      <c r="G49" s="2">
        <v>406</v>
      </c>
    </row>
    <row r="50" spans="1:7" ht="32.25" customHeight="1" thickBot="1">
      <c r="A50" s="20" t="str">
        <f>"37/10"</f>
        <v>37/10</v>
      </c>
      <c r="B50" s="21" t="s">
        <v>25</v>
      </c>
      <c r="C50" s="22">
        <v>200</v>
      </c>
      <c r="D50" s="22">
        <v>0.24</v>
      </c>
      <c r="E50" s="2">
        <v>1.1</v>
      </c>
      <c r="F50" s="2">
        <v>21.3</v>
      </c>
      <c r="G50" s="2">
        <v>109.2</v>
      </c>
    </row>
    <row r="51" spans="1:7" ht="30.75" customHeight="1">
      <c r="A51" s="20" t="str">
        <f>"-"</f>
        <v>-</v>
      </c>
      <c r="B51" s="21" t="s">
        <v>13</v>
      </c>
      <c r="C51" s="22">
        <v>50</v>
      </c>
      <c r="D51" s="22">
        <v>3.8</v>
      </c>
      <c r="E51" s="22">
        <v>0.5</v>
      </c>
      <c r="F51" s="22">
        <v>23.4</v>
      </c>
      <c r="G51" s="22">
        <v>115</v>
      </c>
    </row>
    <row r="52" spans="1:7" ht="42.75" customHeight="1">
      <c r="A52" s="23" t="str">
        <f>"-"</f>
        <v>-</v>
      </c>
      <c r="B52" s="24" t="s">
        <v>8</v>
      </c>
      <c r="C52" s="25">
        <v>40</v>
      </c>
      <c r="D52" s="25">
        <v>2.64</v>
      </c>
      <c r="E52" s="25">
        <v>0.48</v>
      </c>
      <c r="F52" s="25">
        <v>13.36</v>
      </c>
      <c r="G52" s="25">
        <v>77.3</v>
      </c>
    </row>
    <row r="53" spans="1:7" ht="28.5" customHeight="1" thickBot="1">
      <c r="A53" s="3"/>
      <c r="B53" s="33" t="s">
        <v>5</v>
      </c>
      <c r="C53" s="29">
        <f>SUM(C43:C52)</f>
        <v>840</v>
      </c>
      <c r="D53" s="29">
        <f>SUM(D43:D52)</f>
        <v>41.43</v>
      </c>
      <c r="E53" s="29">
        <f>SUM(E43:E52)</f>
        <v>39.480000000000004</v>
      </c>
      <c r="F53" s="29">
        <f>SUM(F43:F52)</f>
        <v>158.26</v>
      </c>
      <c r="G53" s="29">
        <f>SUM(G43:G52)</f>
        <v>1291.7</v>
      </c>
    </row>
    <row r="54" spans="1:7" ht="29.25" customHeight="1" thickBot="1">
      <c r="A54" s="3"/>
      <c r="B54" s="35" t="s">
        <v>9</v>
      </c>
      <c r="C54" s="36">
        <f>SUM(C42:C52)</f>
        <v>1465</v>
      </c>
      <c r="D54" s="36">
        <f>SUM(D42:D52)</f>
        <v>58.15</v>
      </c>
      <c r="E54" s="36">
        <f>SUM(E42:E52)</f>
        <v>66.34</v>
      </c>
      <c r="F54" s="36">
        <f>SUM(F42:F52)</f>
        <v>230.28000000000003</v>
      </c>
      <c r="G54" s="36">
        <f>SUM(G42:G52)</f>
        <v>1894.5</v>
      </c>
    </row>
    <row r="55" spans="1:7" ht="38.25" customHeight="1" thickBot="1">
      <c r="A55" s="3"/>
      <c r="B55" s="26" t="s">
        <v>20</v>
      </c>
      <c r="C55" s="2"/>
      <c r="D55" s="2">
        <v>77</v>
      </c>
      <c r="E55" s="2">
        <v>79</v>
      </c>
      <c r="F55" s="2">
        <v>325</v>
      </c>
      <c r="G55" s="2">
        <v>2350</v>
      </c>
    </row>
    <row r="56" spans="1:7" ht="68.25" customHeight="1" thickBot="1">
      <c r="A56" s="3"/>
      <c r="B56" s="31" t="s">
        <v>21</v>
      </c>
      <c r="C56" s="2"/>
      <c r="D56" s="28">
        <f>D54-D55</f>
        <v>-18.85</v>
      </c>
      <c r="E56" s="28">
        <f>E54-E55</f>
        <v>-12.659999999999997</v>
      </c>
      <c r="F56" s="28">
        <f>F54-F55</f>
        <v>-94.71999999999997</v>
      </c>
      <c r="G56" s="28">
        <f>G54-G55</f>
        <v>-455.5</v>
      </c>
    </row>
    <row r="57" spans="1:7" ht="39" customHeight="1" thickBot="1">
      <c r="A57" s="1"/>
      <c r="B57" s="18" t="s">
        <v>49</v>
      </c>
      <c r="C57" s="4"/>
      <c r="D57" s="4"/>
      <c r="E57" s="4"/>
      <c r="F57" s="4"/>
      <c r="G57" s="4"/>
    </row>
    <row r="58" spans="1:7" ht="73.5" customHeight="1" thickBot="1">
      <c r="A58" s="20" t="str">
        <f>"8/5"</f>
        <v>8/5</v>
      </c>
      <c r="B58" s="21" t="s">
        <v>78</v>
      </c>
      <c r="C58" s="34">
        <v>150</v>
      </c>
      <c r="D58" s="22">
        <v>27.84</v>
      </c>
      <c r="E58" s="2">
        <v>18</v>
      </c>
      <c r="F58" s="2">
        <v>32.4</v>
      </c>
      <c r="G58" s="2">
        <v>279.6</v>
      </c>
    </row>
    <row r="59" spans="1:7" ht="39" customHeight="1" thickBot="1">
      <c r="A59" s="20" t="str">
        <f>"-"</f>
        <v>-</v>
      </c>
      <c r="B59" s="21" t="s">
        <v>79</v>
      </c>
      <c r="C59" s="22">
        <v>20</v>
      </c>
      <c r="D59" s="22">
        <v>1.4</v>
      </c>
      <c r="E59" s="2">
        <v>1.8</v>
      </c>
      <c r="F59" s="2">
        <v>11.2</v>
      </c>
      <c r="G59" s="2">
        <v>64</v>
      </c>
    </row>
    <row r="60" spans="1:7" ht="32.25" customHeight="1" thickBot="1">
      <c r="A60" s="20" t="str">
        <f>"80"</f>
        <v>80</v>
      </c>
      <c r="B60" s="43" t="s">
        <v>76</v>
      </c>
      <c r="C60" s="22">
        <v>200</v>
      </c>
      <c r="D60" s="42" t="s">
        <v>77</v>
      </c>
      <c r="E60" s="2">
        <v>0</v>
      </c>
      <c r="F60" s="2">
        <v>19</v>
      </c>
      <c r="G60" s="2">
        <v>80</v>
      </c>
    </row>
    <row r="61" spans="1:7" ht="28.5" customHeight="1">
      <c r="A61" s="20" t="str">
        <f>"-"</f>
        <v>-</v>
      </c>
      <c r="B61" s="21" t="s">
        <v>13</v>
      </c>
      <c r="C61" s="22">
        <v>20</v>
      </c>
      <c r="D61" s="22">
        <v>1.9</v>
      </c>
      <c r="E61" s="22">
        <v>0.25</v>
      </c>
      <c r="F61" s="22">
        <v>11.7</v>
      </c>
      <c r="G61" s="22">
        <v>57.5</v>
      </c>
    </row>
    <row r="62" spans="1:7" ht="27" customHeight="1" thickBot="1">
      <c r="A62" s="20"/>
      <c r="B62" s="21" t="s">
        <v>75</v>
      </c>
      <c r="C62" s="22">
        <v>30</v>
      </c>
      <c r="D62" s="22">
        <v>0.15</v>
      </c>
      <c r="E62" s="2">
        <v>0</v>
      </c>
      <c r="F62" s="2">
        <v>9.8</v>
      </c>
      <c r="G62" s="2">
        <v>38</v>
      </c>
    </row>
    <row r="63" spans="1:7" ht="21" customHeight="1">
      <c r="A63" s="23" t="str">
        <f>"-"</f>
        <v>-</v>
      </c>
      <c r="B63" s="24" t="s">
        <v>23</v>
      </c>
      <c r="C63" s="25">
        <v>125</v>
      </c>
      <c r="D63" s="25">
        <v>4.1</v>
      </c>
      <c r="E63" s="25">
        <v>1.5</v>
      </c>
      <c r="F63" s="25">
        <v>5.9</v>
      </c>
      <c r="G63" s="25">
        <v>55.6</v>
      </c>
    </row>
    <row r="64" spans="1:7" ht="13.5" customHeight="1" thickBot="1">
      <c r="A64" s="23" t="str">
        <f>"-"</f>
        <v>-</v>
      </c>
      <c r="B64" s="24"/>
      <c r="C64" s="37"/>
      <c r="D64" s="25"/>
      <c r="E64" s="2"/>
      <c r="F64" s="2"/>
      <c r="G64" s="2"/>
    </row>
    <row r="65" spans="1:7" ht="27.75" customHeight="1" thickBot="1">
      <c r="A65" s="3"/>
      <c r="B65" s="19" t="s">
        <v>5</v>
      </c>
      <c r="C65" s="38">
        <f>SUM(C58:C64)</f>
        <v>545</v>
      </c>
      <c r="D65" s="38">
        <f>SUM(D58:D64)</f>
        <v>35.38999999999999</v>
      </c>
      <c r="E65" s="38">
        <f>SUM(E58:E64)</f>
        <v>21.55</v>
      </c>
      <c r="F65" s="38">
        <f>SUM(F58:F64)</f>
        <v>90</v>
      </c>
      <c r="G65" s="38">
        <f>SUM(G58:G64)</f>
        <v>574.7</v>
      </c>
    </row>
    <row r="66" spans="1:7" ht="42.75" customHeight="1" thickBot="1">
      <c r="A66" s="3"/>
      <c r="B66" s="1" t="s">
        <v>6</v>
      </c>
      <c r="C66" s="4"/>
      <c r="D66" s="4"/>
      <c r="E66" s="4"/>
      <c r="F66" s="4"/>
      <c r="G66" s="4"/>
    </row>
    <row r="67" spans="1:7" ht="44.25" customHeight="1" hidden="1" thickBot="1">
      <c r="A67" s="20"/>
      <c r="B67" s="21"/>
      <c r="C67" s="22"/>
      <c r="D67" s="22"/>
      <c r="E67" s="2"/>
      <c r="F67" s="2"/>
      <c r="G67" s="2"/>
    </row>
    <row r="68" spans="1:7" ht="42" customHeight="1" thickBot="1">
      <c r="A68" s="20" t="str">
        <f>"9/2"</f>
        <v>9/2</v>
      </c>
      <c r="B68" s="21" t="s">
        <v>32</v>
      </c>
      <c r="C68" s="22">
        <v>200</v>
      </c>
      <c r="D68" s="22">
        <v>1.92</v>
      </c>
      <c r="E68" s="2">
        <v>4.2</v>
      </c>
      <c r="F68" s="2">
        <v>15.7</v>
      </c>
      <c r="G68" s="2">
        <v>127</v>
      </c>
    </row>
    <row r="69" spans="1:7" ht="33" customHeight="1" thickBot="1">
      <c r="A69" s="20"/>
      <c r="B69" s="21" t="s">
        <v>80</v>
      </c>
      <c r="C69" s="22">
        <v>20</v>
      </c>
      <c r="D69" s="22">
        <v>4.7</v>
      </c>
      <c r="E69" s="2">
        <v>4.5</v>
      </c>
      <c r="F69" s="2">
        <v>0</v>
      </c>
      <c r="G69" s="2">
        <v>59</v>
      </c>
    </row>
    <row r="70" spans="1:7" ht="28.5" customHeight="1">
      <c r="A70" s="20"/>
      <c r="B70" s="21" t="s">
        <v>150</v>
      </c>
      <c r="C70" s="22">
        <v>200</v>
      </c>
      <c r="D70" s="22">
        <v>15.7</v>
      </c>
      <c r="E70" s="22">
        <v>16</v>
      </c>
      <c r="F70" s="22">
        <v>19.8</v>
      </c>
      <c r="G70" s="42" t="s">
        <v>151</v>
      </c>
    </row>
    <row r="71" spans="1:7" ht="52.5" customHeight="1" hidden="1" thickBot="1">
      <c r="A71" s="20"/>
      <c r="B71" s="21"/>
      <c r="C71" s="22"/>
      <c r="D71" s="22"/>
      <c r="E71" s="2"/>
      <c r="F71" s="2"/>
      <c r="G71" s="2"/>
    </row>
    <row r="72" spans="1:7" ht="27.75" customHeight="1" thickBot="1">
      <c r="A72" s="20" t="str">
        <f>"1/10"</f>
        <v>1/10</v>
      </c>
      <c r="B72" s="21" t="s">
        <v>82</v>
      </c>
      <c r="C72" s="22">
        <v>200</v>
      </c>
      <c r="D72" s="22">
        <v>0.41</v>
      </c>
      <c r="E72" s="2">
        <v>0.2</v>
      </c>
      <c r="F72" s="2">
        <v>8.9</v>
      </c>
      <c r="G72" s="2">
        <v>37.8</v>
      </c>
    </row>
    <row r="73" spans="1:7" ht="35.25" customHeight="1">
      <c r="A73" s="20" t="str">
        <f>"-"</f>
        <v>-</v>
      </c>
      <c r="B73" s="21" t="s">
        <v>13</v>
      </c>
      <c r="C73" s="22">
        <v>50</v>
      </c>
      <c r="D73" s="22">
        <v>3.8</v>
      </c>
      <c r="E73" s="22">
        <v>0.5</v>
      </c>
      <c r="F73" s="22">
        <v>23.4</v>
      </c>
      <c r="G73" s="22">
        <v>115</v>
      </c>
    </row>
    <row r="74" spans="1:7" ht="48" customHeight="1">
      <c r="A74" s="20" t="str">
        <f>"-"</f>
        <v>-</v>
      </c>
      <c r="B74" s="21" t="s">
        <v>8</v>
      </c>
      <c r="C74" s="25">
        <v>40</v>
      </c>
      <c r="D74" s="25">
        <v>2.64</v>
      </c>
      <c r="E74" s="25">
        <v>0.48</v>
      </c>
      <c r="F74" s="25">
        <v>13.36</v>
      </c>
      <c r="G74" s="25">
        <v>77.3</v>
      </c>
    </row>
    <row r="75" spans="1:7" ht="36" customHeight="1" thickBot="1">
      <c r="A75" s="23" t="str">
        <f>"8/12"</f>
        <v>8/12</v>
      </c>
      <c r="B75" s="24" t="s">
        <v>43</v>
      </c>
      <c r="C75" s="37">
        <v>60</v>
      </c>
      <c r="D75" s="25">
        <v>5.6</v>
      </c>
      <c r="E75" s="2">
        <v>3.9</v>
      </c>
      <c r="F75" s="2">
        <v>32.7</v>
      </c>
      <c r="G75" s="2">
        <v>193</v>
      </c>
    </row>
    <row r="76" spans="1:7" ht="37.5" customHeight="1" thickBot="1">
      <c r="A76" s="7"/>
      <c r="B76" s="19" t="s">
        <v>5</v>
      </c>
      <c r="C76" s="29">
        <f>SUM(C67:C75)</f>
        <v>770</v>
      </c>
      <c r="D76" s="29">
        <f>SUM(D67:D75)</f>
        <v>34.77</v>
      </c>
      <c r="E76" s="29">
        <f>SUM(E67:E75)</f>
        <v>29.779999999999998</v>
      </c>
      <c r="F76" s="29">
        <f>SUM(F67:F75)</f>
        <v>113.86</v>
      </c>
      <c r="G76" s="29">
        <f>SUM(G67:G75)</f>
        <v>609.1</v>
      </c>
    </row>
    <row r="77" spans="1:7" ht="45.75" customHeight="1" thickBot="1">
      <c r="A77" s="1"/>
      <c r="B77" s="35" t="s">
        <v>9</v>
      </c>
      <c r="C77" s="36">
        <f>SUM(C65:C75)</f>
        <v>1315</v>
      </c>
      <c r="D77" s="36">
        <f>SUM(D65:D75)</f>
        <v>70.15999999999998</v>
      </c>
      <c r="E77" s="36">
        <f>SUM(E65:E75)</f>
        <v>51.33</v>
      </c>
      <c r="F77" s="36">
        <f>SUM(F65:F75)</f>
        <v>203.86</v>
      </c>
      <c r="G77" s="36">
        <f>SUM(G65:G75)</f>
        <v>1183.8</v>
      </c>
    </row>
    <row r="78" spans="1:7" ht="28.5" customHeight="1" thickBot="1">
      <c r="A78" s="3"/>
      <c r="B78" s="26" t="s">
        <v>20</v>
      </c>
      <c r="C78" s="2"/>
      <c r="D78" s="2">
        <v>77</v>
      </c>
      <c r="E78" s="2">
        <v>79</v>
      </c>
      <c r="F78" s="2">
        <v>335</v>
      </c>
      <c r="G78" s="2">
        <v>2350</v>
      </c>
    </row>
    <row r="79" spans="1:7" ht="41.25" customHeight="1" thickBot="1">
      <c r="A79" s="3"/>
      <c r="B79" s="31" t="s">
        <v>21</v>
      </c>
      <c r="C79" s="2"/>
      <c r="D79" s="28">
        <f>D77-D78</f>
        <v>-6.840000000000018</v>
      </c>
      <c r="E79" s="28">
        <f>E77-E78</f>
        <v>-27.67</v>
      </c>
      <c r="F79" s="28">
        <f>F77-F78</f>
        <v>-131.14</v>
      </c>
      <c r="G79" s="28">
        <f>G77-G78</f>
        <v>-1166.2</v>
      </c>
    </row>
    <row r="80" spans="1:7" ht="37.5" customHeight="1" thickBot="1">
      <c r="A80" s="1"/>
      <c r="B80" s="18" t="s">
        <v>83</v>
      </c>
      <c r="C80" s="4"/>
      <c r="D80" s="4"/>
      <c r="E80" s="4"/>
      <c r="F80" s="4"/>
      <c r="G80" s="4"/>
    </row>
    <row r="81" spans="1:7" ht="36.75" customHeight="1" thickBot="1">
      <c r="A81" s="20">
        <v>7</v>
      </c>
      <c r="B81" s="21" t="s">
        <v>143</v>
      </c>
      <c r="C81" s="22">
        <v>200</v>
      </c>
      <c r="D81" s="22">
        <v>5.6</v>
      </c>
      <c r="E81" s="2">
        <v>7</v>
      </c>
      <c r="F81" s="2">
        <v>31.2</v>
      </c>
      <c r="G81" s="2">
        <v>210</v>
      </c>
    </row>
    <row r="82" spans="1:7" ht="33" customHeight="1">
      <c r="A82" s="20" t="str">
        <f>"27/10"</f>
        <v>27/10</v>
      </c>
      <c r="B82" s="21" t="s">
        <v>88</v>
      </c>
      <c r="C82" s="22">
        <v>200</v>
      </c>
      <c r="D82" s="22">
        <v>0.12</v>
      </c>
      <c r="E82" s="22">
        <v>0</v>
      </c>
      <c r="F82" s="22">
        <v>9.8</v>
      </c>
      <c r="G82" s="22">
        <v>38</v>
      </c>
    </row>
    <row r="83" spans="1:7" ht="28.5" customHeight="1" thickBot="1">
      <c r="A83" s="20" t="str">
        <f>"-"</f>
        <v>-</v>
      </c>
      <c r="B83" s="21" t="s">
        <v>12</v>
      </c>
      <c r="C83" s="22">
        <v>40</v>
      </c>
      <c r="D83" s="22">
        <v>3.31</v>
      </c>
      <c r="E83" s="2">
        <v>1.1</v>
      </c>
      <c r="F83" s="2">
        <v>21.3</v>
      </c>
      <c r="G83" s="2">
        <v>109.2</v>
      </c>
    </row>
    <row r="84" spans="1:7" ht="26.25" customHeight="1" thickBot="1">
      <c r="A84" s="20">
        <f>""</f>
      </c>
      <c r="B84" s="21"/>
      <c r="C84" s="22"/>
      <c r="D84" s="22"/>
      <c r="E84" s="2"/>
      <c r="F84" s="2"/>
      <c r="G84" s="2"/>
    </row>
    <row r="85" spans="1:7" ht="24" customHeight="1">
      <c r="A85" s="20" t="str">
        <f>"4/13"</f>
        <v>4/13</v>
      </c>
      <c r="B85" s="21" t="s">
        <v>28</v>
      </c>
      <c r="C85" s="22">
        <v>20</v>
      </c>
      <c r="D85" s="22">
        <v>5.26</v>
      </c>
      <c r="E85" s="22">
        <v>5.32</v>
      </c>
      <c r="F85" s="22">
        <v>0</v>
      </c>
      <c r="G85" s="22">
        <v>70.1</v>
      </c>
    </row>
    <row r="86" spans="1:7" ht="28.5" customHeight="1">
      <c r="A86" s="20"/>
      <c r="B86" s="21" t="s">
        <v>13</v>
      </c>
      <c r="C86" s="22">
        <v>40</v>
      </c>
      <c r="D86" s="22">
        <v>1.9</v>
      </c>
      <c r="E86" s="22">
        <v>0.25</v>
      </c>
      <c r="F86" s="22">
        <v>11.7</v>
      </c>
      <c r="G86" s="22">
        <v>57.5</v>
      </c>
    </row>
    <row r="87" spans="1:7" ht="8.25" customHeight="1" thickBot="1">
      <c r="A87" s="23" t="str">
        <f>"-"</f>
        <v>-</v>
      </c>
      <c r="B87" s="24"/>
      <c r="C87" s="25"/>
      <c r="D87" s="25"/>
      <c r="E87" s="2"/>
      <c r="F87" s="2"/>
      <c r="G87" s="2"/>
    </row>
    <row r="88" spans="1:7" ht="9" customHeight="1" thickBot="1">
      <c r="A88" s="23" t="str">
        <f>"-"</f>
        <v>-</v>
      </c>
      <c r="B88" s="24"/>
      <c r="C88" s="25"/>
      <c r="D88" s="25"/>
      <c r="E88" s="2"/>
      <c r="F88" s="2"/>
      <c r="G88" s="2"/>
    </row>
    <row r="89" spans="1:7" ht="36.75" customHeight="1" thickBot="1">
      <c r="A89" s="3"/>
      <c r="B89" s="19" t="s">
        <v>5</v>
      </c>
      <c r="C89" s="38">
        <f>SUM(C81:C88)</f>
        <v>500</v>
      </c>
      <c r="D89" s="38">
        <f>SUM(D81:D88)</f>
        <v>16.189999999999998</v>
      </c>
      <c r="E89" s="38">
        <f>SUM(E81:E88)</f>
        <v>13.67</v>
      </c>
      <c r="F89" s="38">
        <f>SUM(F81:F88)</f>
        <v>74</v>
      </c>
      <c r="G89" s="38">
        <f>SUM(G81:G88)</f>
        <v>484.79999999999995</v>
      </c>
    </row>
    <row r="90" spans="1:7" ht="18" customHeight="1" thickBot="1">
      <c r="A90" s="3"/>
      <c r="B90" s="48" t="s">
        <v>6</v>
      </c>
      <c r="C90" s="4"/>
      <c r="D90" s="4"/>
      <c r="E90" s="4"/>
      <c r="F90" s="4"/>
      <c r="G90" s="4"/>
    </row>
    <row r="91" spans="1:7" ht="41.25" customHeight="1" thickBot="1">
      <c r="A91" s="20" t="str">
        <f>"37/2"</f>
        <v>37/2</v>
      </c>
      <c r="B91" s="21" t="s">
        <v>29</v>
      </c>
      <c r="C91" s="22">
        <v>200</v>
      </c>
      <c r="D91" s="22">
        <v>8.7</v>
      </c>
      <c r="E91" s="2">
        <v>3.6</v>
      </c>
      <c r="F91" s="2">
        <v>13.1</v>
      </c>
      <c r="G91" s="2">
        <v>129</v>
      </c>
    </row>
    <row r="92" spans="1:7" ht="39" customHeight="1" thickBot="1">
      <c r="A92" s="20" t="str">
        <f>"3/4"</f>
        <v>3/4</v>
      </c>
      <c r="B92" s="21" t="s">
        <v>100</v>
      </c>
      <c r="C92" s="34">
        <v>150</v>
      </c>
      <c r="D92" s="22">
        <v>4.6</v>
      </c>
      <c r="E92" s="2">
        <v>4</v>
      </c>
      <c r="F92" s="2">
        <v>20</v>
      </c>
      <c r="G92" s="2">
        <v>135</v>
      </c>
    </row>
    <row r="93" spans="1:7" ht="24" customHeight="1" thickBot="1">
      <c r="A93" s="20" t="str">
        <f>"5/9"</f>
        <v>5/9</v>
      </c>
      <c r="B93" s="21" t="s">
        <v>30</v>
      </c>
      <c r="C93" s="22">
        <v>100</v>
      </c>
      <c r="D93" s="22">
        <v>13.5</v>
      </c>
      <c r="E93" s="2">
        <v>1.1</v>
      </c>
      <c r="F93" s="2">
        <v>8.3</v>
      </c>
      <c r="G93" s="2">
        <v>189.2</v>
      </c>
    </row>
    <row r="94" spans="1:7" ht="36.75" customHeight="1" thickBot="1">
      <c r="A94" s="20" t="str">
        <f>"1/11"</f>
        <v>1/11</v>
      </c>
      <c r="B94" s="21" t="s">
        <v>24</v>
      </c>
      <c r="C94" s="22">
        <v>50</v>
      </c>
      <c r="D94" s="22">
        <v>9.95</v>
      </c>
      <c r="E94" s="2">
        <v>25.6</v>
      </c>
      <c r="F94" s="2">
        <v>33.1</v>
      </c>
      <c r="G94" s="2">
        <v>406</v>
      </c>
    </row>
    <row r="95" spans="1:7" ht="46.5" customHeight="1" thickBot="1">
      <c r="A95" s="20" t="str">
        <f>"6/10"</f>
        <v>6/10</v>
      </c>
      <c r="B95" s="21" t="s">
        <v>19</v>
      </c>
      <c r="C95" s="22">
        <v>200</v>
      </c>
      <c r="D95" s="22">
        <v>1.02</v>
      </c>
      <c r="E95" s="2">
        <v>0.1</v>
      </c>
      <c r="F95" s="2">
        <v>19.8</v>
      </c>
      <c r="G95" s="2">
        <v>88</v>
      </c>
    </row>
    <row r="96" spans="1:7" ht="37.5" customHeight="1" thickBot="1">
      <c r="A96" s="20"/>
      <c r="B96" s="21" t="s">
        <v>87</v>
      </c>
      <c r="C96" s="22">
        <v>200</v>
      </c>
      <c r="D96" s="22">
        <v>5.4</v>
      </c>
      <c r="E96" s="2">
        <v>2</v>
      </c>
      <c r="F96" s="2">
        <v>24.4</v>
      </c>
      <c r="G96" s="2">
        <v>153</v>
      </c>
    </row>
    <row r="97" spans="1:7" ht="27" customHeight="1">
      <c r="A97" s="20" t="str">
        <f>"-"</f>
        <v>-</v>
      </c>
      <c r="B97" s="21" t="s">
        <v>13</v>
      </c>
      <c r="C97" s="22">
        <v>50</v>
      </c>
      <c r="D97" s="22">
        <v>3.8</v>
      </c>
      <c r="E97" s="22">
        <v>0.5</v>
      </c>
      <c r="F97" s="22">
        <v>23.4</v>
      </c>
      <c r="G97" s="22">
        <v>115</v>
      </c>
    </row>
    <row r="98" spans="1:7" ht="30" customHeight="1">
      <c r="A98" s="23" t="str">
        <f>"-"</f>
        <v>-</v>
      </c>
      <c r="B98" s="24" t="s">
        <v>8</v>
      </c>
      <c r="C98" s="25">
        <v>40</v>
      </c>
      <c r="D98" s="25">
        <v>2.64</v>
      </c>
      <c r="E98" s="25">
        <v>0.48</v>
      </c>
      <c r="F98" s="25">
        <v>13.36</v>
      </c>
      <c r="G98" s="25">
        <v>77.3</v>
      </c>
    </row>
    <row r="99" spans="1:7" ht="27.75" customHeight="1" thickBot="1">
      <c r="A99" s="8"/>
      <c r="B99" s="19" t="s">
        <v>5</v>
      </c>
      <c r="C99" s="29">
        <f>SUM(C91:C98)</f>
        <v>990</v>
      </c>
      <c r="D99" s="29">
        <f>SUM(D91:D98)</f>
        <v>49.61</v>
      </c>
      <c r="E99" s="29">
        <f>SUM(E91:E98)</f>
        <v>37.379999999999995</v>
      </c>
      <c r="F99" s="29">
        <f>SUM(F91:F98)</f>
        <v>155.45999999999998</v>
      </c>
      <c r="G99" s="29">
        <f>SUM(G91:G98)</f>
        <v>1292.5</v>
      </c>
    </row>
    <row r="100" spans="1:7" ht="46.5" customHeight="1" thickBot="1">
      <c r="A100" s="3"/>
      <c r="B100" s="35" t="s">
        <v>9</v>
      </c>
      <c r="C100" s="36">
        <f>SUM(C89:C98)</f>
        <v>1490</v>
      </c>
      <c r="D100" s="36">
        <f>SUM(D89:D98)</f>
        <v>65.8</v>
      </c>
      <c r="E100" s="36">
        <f>SUM(E89:E98)</f>
        <v>51.05</v>
      </c>
      <c r="F100" s="36">
        <f>SUM(F89:F98)</f>
        <v>229.46000000000004</v>
      </c>
      <c r="G100" s="36">
        <f>SUM(G89:G98)</f>
        <v>1777.3</v>
      </c>
    </row>
    <row r="101" spans="1:7" ht="31.5" customHeight="1" thickBot="1">
      <c r="A101" s="3"/>
      <c r="B101" s="26" t="s">
        <v>20</v>
      </c>
      <c r="C101" s="2"/>
      <c r="D101" s="2">
        <v>77</v>
      </c>
      <c r="E101" s="2">
        <v>79</v>
      </c>
      <c r="F101" s="2">
        <v>335</v>
      </c>
      <c r="G101" s="2">
        <v>2350</v>
      </c>
    </row>
    <row r="102" spans="1:7" ht="49.5" customHeight="1" thickBot="1">
      <c r="A102" s="3"/>
      <c r="B102" s="31" t="s">
        <v>21</v>
      </c>
      <c r="C102" s="2"/>
      <c r="D102" s="28">
        <f>D100-D101</f>
        <v>-11.200000000000003</v>
      </c>
      <c r="E102" s="28">
        <f>E100-E101</f>
        <v>-27.950000000000003</v>
      </c>
      <c r="F102" s="28">
        <f>F100-F101</f>
        <v>-105.53999999999996</v>
      </c>
      <c r="G102" s="28">
        <f>G100-G101</f>
        <v>-572.7</v>
      </c>
    </row>
    <row r="103" spans="1:7" ht="63.75" customHeight="1" thickBot="1">
      <c r="A103" s="1"/>
      <c r="B103" s="1" t="s">
        <v>84</v>
      </c>
      <c r="C103" s="4"/>
      <c r="D103" s="4"/>
      <c r="E103" s="4"/>
      <c r="F103" s="4"/>
      <c r="G103" s="4"/>
    </row>
    <row r="104" spans="1:7" ht="34.5" customHeight="1">
      <c r="A104" s="20" t="str">
        <f>"11/4"</f>
        <v>11/4</v>
      </c>
      <c r="B104" s="21" t="s">
        <v>85</v>
      </c>
      <c r="C104" s="22">
        <v>200</v>
      </c>
      <c r="D104" s="22">
        <v>6.5</v>
      </c>
      <c r="E104" s="22">
        <v>6.6</v>
      </c>
      <c r="F104" s="22">
        <v>31.2</v>
      </c>
      <c r="G104" s="22">
        <v>214</v>
      </c>
    </row>
    <row r="105" spans="1:7" ht="27" customHeight="1">
      <c r="A105" s="20" t="str">
        <f>"31/10"</f>
        <v>31/10</v>
      </c>
      <c r="B105" s="21" t="s">
        <v>67</v>
      </c>
      <c r="C105" s="22">
        <v>200</v>
      </c>
      <c r="D105" s="22">
        <v>1.5</v>
      </c>
      <c r="E105" s="22">
        <v>1.59</v>
      </c>
      <c r="F105" s="22">
        <v>12.1</v>
      </c>
      <c r="G105" s="22">
        <v>66.4</v>
      </c>
    </row>
    <row r="106" spans="1:7" ht="29.25" customHeight="1">
      <c r="A106" s="20" t="str">
        <f>"-"</f>
        <v>-</v>
      </c>
      <c r="B106" s="21" t="s">
        <v>12</v>
      </c>
      <c r="C106" s="34">
        <v>30</v>
      </c>
      <c r="D106" s="22">
        <v>2.31</v>
      </c>
      <c r="E106" s="22">
        <v>0.9</v>
      </c>
      <c r="F106" s="22">
        <v>15.03</v>
      </c>
      <c r="G106" s="22">
        <v>80.8</v>
      </c>
    </row>
    <row r="107" spans="1:7" ht="19.5" customHeight="1">
      <c r="A107" s="20">
        <f>""</f>
      </c>
      <c r="B107" s="21" t="s">
        <v>14</v>
      </c>
      <c r="C107" s="22">
        <v>20</v>
      </c>
      <c r="D107" s="22">
        <v>0.2</v>
      </c>
      <c r="E107" s="22">
        <v>14.5</v>
      </c>
      <c r="F107" s="22">
        <v>0.3</v>
      </c>
      <c r="G107" s="22">
        <v>132</v>
      </c>
    </row>
    <row r="108" spans="1:7" ht="23.25" customHeight="1">
      <c r="A108" s="20" t="str">
        <f>"-"</f>
        <v>-</v>
      </c>
      <c r="B108" s="21" t="s">
        <v>13</v>
      </c>
      <c r="C108" s="22">
        <v>30</v>
      </c>
      <c r="D108" s="22">
        <v>1.9</v>
      </c>
      <c r="E108" s="22">
        <v>0.25</v>
      </c>
      <c r="F108" s="22">
        <v>11.7</v>
      </c>
      <c r="G108" s="22">
        <v>57.5</v>
      </c>
    </row>
    <row r="109" spans="1:7" ht="25.5" customHeight="1">
      <c r="A109" s="23" t="str">
        <f>"-"</f>
        <v>-</v>
      </c>
      <c r="B109" s="24" t="s">
        <v>15</v>
      </c>
      <c r="C109" s="37">
        <v>20</v>
      </c>
      <c r="D109" s="25">
        <v>2.54</v>
      </c>
      <c r="E109" s="25">
        <v>2.3</v>
      </c>
      <c r="F109" s="25">
        <v>0.14</v>
      </c>
      <c r="G109" s="25">
        <v>31.3</v>
      </c>
    </row>
    <row r="110" spans="1:7" ht="34.5" customHeight="1" thickBot="1">
      <c r="A110" s="8"/>
      <c r="B110" s="19" t="s">
        <v>5</v>
      </c>
      <c r="C110" s="29">
        <f>SUM(C104:C109)</f>
        <v>500</v>
      </c>
      <c r="D110" s="29">
        <f>SUM(D104:D109)</f>
        <v>14.95</v>
      </c>
      <c r="E110" s="29">
        <f>SUM(E104:E109)</f>
        <v>26.14</v>
      </c>
      <c r="F110" s="29">
        <f>SUM(F104:F109)</f>
        <v>70.47</v>
      </c>
      <c r="G110" s="29">
        <f>SUM(G104:G109)</f>
        <v>582</v>
      </c>
    </row>
    <row r="111" spans="1:7" ht="39" customHeight="1" thickBot="1">
      <c r="A111" s="1"/>
      <c r="B111" s="1" t="s">
        <v>6</v>
      </c>
      <c r="C111" s="4"/>
      <c r="D111" s="4"/>
      <c r="E111" s="4"/>
      <c r="F111" s="4"/>
      <c r="G111" s="4"/>
    </row>
    <row r="112" spans="1:7" ht="39" customHeight="1" thickBot="1">
      <c r="A112" s="20" t="str">
        <f>"6/2"</f>
        <v>6/2</v>
      </c>
      <c r="B112" s="21" t="s">
        <v>26</v>
      </c>
      <c r="C112" s="22">
        <v>200</v>
      </c>
      <c r="D112" s="22">
        <v>1.5</v>
      </c>
      <c r="E112" s="2">
        <v>2.4</v>
      </c>
      <c r="F112" s="2">
        <v>6</v>
      </c>
      <c r="G112" s="2">
        <v>55</v>
      </c>
    </row>
    <row r="113" spans="1:7" ht="34.5" customHeight="1" thickBot="1">
      <c r="A113" s="20"/>
      <c r="B113" s="21" t="s">
        <v>80</v>
      </c>
      <c r="C113" s="22">
        <v>20</v>
      </c>
      <c r="D113" s="22">
        <v>4.7</v>
      </c>
      <c r="E113" s="2">
        <v>4.5</v>
      </c>
      <c r="F113" s="2">
        <v>0</v>
      </c>
      <c r="G113" s="2">
        <v>59</v>
      </c>
    </row>
    <row r="114" spans="1:7" ht="58.5" customHeight="1" thickBot="1">
      <c r="A114" s="20" t="str">
        <f>"12/7"</f>
        <v>12/7</v>
      </c>
      <c r="B114" s="21" t="s">
        <v>41</v>
      </c>
      <c r="C114" s="22">
        <v>100</v>
      </c>
      <c r="D114" s="22">
        <v>15</v>
      </c>
      <c r="E114" s="2">
        <v>5.3</v>
      </c>
      <c r="F114" s="2">
        <v>7.2</v>
      </c>
      <c r="G114" s="2">
        <v>138</v>
      </c>
    </row>
    <row r="115" spans="1:7" ht="21" customHeight="1" thickBot="1">
      <c r="A115" s="20" t="str">
        <f>"38/3"</f>
        <v>38/3</v>
      </c>
      <c r="B115" s="21" t="s">
        <v>86</v>
      </c>
      <c r="C115" s="22">
        <v>150</v>
      </c>
      <c r="D115" s="22">
        <v>3.9</v>
      </c>
      <c r="E115" s="2">
        <v>8</v>
      </c>
      <c r="F115" s="2">
        <v>38.8</v>
      </c>
      <c r="G115" s="2">
        <v>247</v>
      </c>
    </row>
    <row r="116" spans="1:7" ht="41.25" customHeight="1" thickBot="1">
      <c r="A116" s="20" t="str">
        <f>"1/11"</f>
        <v>1/11</v>
      </c>
      <c r="B116" s="21" t="s">
        <v>24</v>
      </c>
      <c r="C116" s="22">
        <v>50</v>
      </c>
      <c r="D116" s="22">
        <v>9.95</v>
      </c>
      <c r="E116" s="2">
        <v>25.6</v>
      </c>
      <c r="F116" s="2">
        <v>33.1</v>
      </c>
      <c r="G116" s="2">
        <v>406</v>
      </c>
    </row>
    <row r="117" spans="1:7" ht="48" customHeight="1" thickBot="1">
      <c r="A117" s="20" t="str">
        <f>"20/10"</f>
        <v>20/10</v>
      </c>
      <c r="B117" s="21" t="s">
        <v>101</v>
      </c>
      <c r="C117" s="22">
        <v>200</v>
      </c>
      <c r="D117" s="22">
        <v>1.02</v>
      </c>
      <c r="E117" s="2">
        <v>0.1</v>
      </c>
      <c r="F117" s="2">
        <v>30.6</v>
      </c>
      <c r="G117" s="2">
        <v>131</v>
      </c>
    </row>
    <row r="118" spans="1:7" ht="29.25" customHeight="1" thickBot="1">
      <c r="A118" s="8"/>
      <c r="B118" s="21" t="s">
        <v>13</v>
      </c>
      <c r="C118" s="22">
        <v>50</v>
      </c>
      <c r="D118" s="22">
        <v>3.8</v>
      </c>
      <c r="E118" s="22">
        <v>0.5</v>
      </c>
      <c r="F118" s="22">
        <v>23.4</v>
      </c>
      <c r="G118" s="22">
        <v>115</v>
      </c>
    </row>
    <row r="119" spans="1:7" ht="29.25" customHeight="1" thickBot="1">
      <c r="A119" s="3"/>
      <c r="B119" s="24" t="s">
        <v>8</v>
      </c>
      <c r="C119" s="25">
        <v>40</v>
      </c>
      <c r="D119" s="25">
        <v>2.64</v>
      </c>
      <c r="E119" s="25">
        <v>0.48</v>
      </c>
      <c r="F119" s="25">
        <v>13.36</v>
      </c>
      <c r="G119" s="25">
        <v>77.3</v>
      </c>
    </row>
    <row r="120" spans="1:7" ht="37.5" customHeight="1" thickBot="1">
      <c r="A120" s="3"/>
      <c r="B120" s="19" t="s">
        <v>5</v>
      </c>
      <c r="C120" s="29">
        <f>SUM(C111:C119)</f>
        <v>810</v>
      </c>
      <c r="D120" s="29">
        <f>SUM(D111:D119)</f>
        <v>42.51</v>
      </c>
      <c r="E120" s="29">
        <f>SUM(E111:E119)</f>
        <v>46.879999999999995</v>
      </c>
      <c r="F120" s="29">
        <f>SUM(F111:F119)</f>
        <v>152.45999999999998</v>
      </c>
      <c r="G120" s="29">
        <f>SUM(G111:G119)</f>
        <v>1228.3</v>
      </c>
    </row>
    <row r="121" spans="1:7" ht="18" thickBot="1">
      <c r="A121" s="3"/>
      <c r="B121" s="35" t="s">
        <v>9</v>
      </c>
      <c r="C121" s="36">
        <f>SUM(C110:C119)</f>
        <v>1310</v>
      </c>
      <c r="D121" s="36">
        <f>SUM(D110,D120)</f>
        <v>57.459999999999994</v>
      </c>
      <c r="E121" s="36">
        <f>SUM(E110,E120)</f>
        <v>73.02</v>
      </c>
      <c r="F121" s="36">
        <f>SUM(F110,F120)</f>
        <v>222.92999999999998</v>
      </c>
      <c r="G121" s="36">
        <f>SUM(G110,G120)</f>
        <v>1810.3</v>
      </c>
    </row>
    <row r="122" spans="1:7" ht="42" customHeight="1" thickBot="1">
      <c r="A122" s="3"/>
      <c r="B122" s="26" t="s">
        <v>20</v>
      </c>
      <c r="C122" s="2"/>
      <c r="D122" s="2">
        <v>77</v>
      </c>
      <c r="E122" s="2">
        <v>79</v>
      </c>
      <c r="F122" s="2">
        <v>335</v>
      </c>
      <c r="G122" s="2">
        <v>2350</v>
      </c>
    </row>
    <row r="123" spans="1:7" ht="34.5" customHeight="1" thickBot="1">
      <c r="A123" s="7"/>
      <c r="B123" s="31" t="s">
        <v>21</v>
      </c>
      <c r="C123" s="2"/>
      <c r="D123" s="28">
        <f>D121-D122</f>
        <v>-19.540000000000006</v>
      </c>
      <c r="E123" s="28">
        <f>E121-E122</f>
        <v>-5.980000000000004</v>
      </c>
      <c r="F123" s="28">
        <f>F121-F122</f>
        <v>-112.07000000000002</v>
      </c>
      <c r="G123" s="28">
        <f>G121-G122</f>
        <v>-539.7</v>
      </c>
    </row>
    <row r="124" spans="1:7" ht="34.5" customHeight="1" thickBot="1">
      <c r="A124" s="1"/>
      <c r="B124" s="69" t="s">
        <v>99</v>
      </c>
      <c r="C124" s="70"/>
      <c r="D124" s="70"/>
      <c r="E124" s="70"/>
      <c r="F124" s="70"/>
      <c r="G124" s="71"/>
    </row>
    <row r="125" spans="1:7" ht="28.5" customHeight="1">
      <c r="A125" s="20" t="str">
        <f>"24/2"</f>
        <v>24/2</v>
      </c>
      <c r="B125" s="21" t="s">
        <v>33</v>
      </c>
      <c r="C125" s="22">
        <v>200</v>
      </c>
      <c r="D125" s="22">
        <v>6.6</v>
      </c>
      <c r="E125" s="22">
        <v>7.5</v>
      </c>
      <c r="F125" s="22">
        <v>19.5</v>
      </c>
      <c r="G125" s="22">
        <v>172</v>
      </c>
    </row>
    <row r="126" spans="1:7" ht="27" customHeight="1">
      <c r="A126" s="20" t="str">
        <f>"27/10"</f>
        <v>27/10</v>
      </c>
      <c r="B126" s="21" t="s">
        <v>88</v>
      </c>
      <c r="C126" s="22">
        <v>200</v>
      </c>
      <c r="D126" s="22">
        <v>0.12</v>
      </c>
      <c r="E126" s="22">
        <v>0</v>
      </c>
      <c r="F126" s="22">
        <v>9.8</v>
      </c>
      <c r="G126" s="22">
        <v>38</v>
      </c>
    </row>
    <row r="127" spans="1:7" ht="25.5" customHeight="1">
      <c r="A127" s="20" t="str">
        <f>"-"</f>
        <v>-</v>
      </c>
      <c r="B127" s="24" t="s">
        <v>8</v>
      </c>
      <c r="C127" s="25">
        <v>35</v>
      </c>
      <c r="D127" s="25">
        <v>2.64</v>
      </c>
      <c r="E127" s="25">
        <v>0.48</v>
      </c>
      <c r="F127" s="25">
        <v>13.36</v>
      </c>
      <c r="G127" s="25">
        <v>77.3</v>
      </c>
    </row>
    <row r="128" spans="1:7" ht="26.25" customHeight="1">
      <c r="A128" s="20" t="str">
        <f>"-"</f>
        <v>-</v>
      </c>
      <c r="B128" s="21" t="s">
        <v>12</v>
      </c>
      <c r="C128" s="22">
        <v>40</v>
      </c>
      <c r="D128" s="22">
        <v>3.08</v>
      </c>
      <c r="E128" s="22">
        <v>1.2</v>
      </c>
      <c r="F128" s="22">
        <v>20.04</v>
      </c>
      <c r="G128" s="22">
        <v>107.8</v>
      </c>
    </row>
    <row r="129" spans="1:7" ht="30" customHeight="1">
      <c r="A129" s="20" t="str">
        <f>"4/13"</f>
        <v>4/13</v>
      </c>
      <c r="B129" s="21" t="s">
        <v>28</v>
      </c>
      <c r="C129" s="22">
        <v>20</v>
      </c>
      <c r="D129" s="22">
        <v>5.26</v>
      </c>
      <c r="E129" s="22">
        <v>5.32</v>
      </c>
      <c r="F129" s="22">
        <v>0</v>
      </c>
      <c r="G129" s="22">
        <v>70.1</v>
      </c>
    </row>
    <row r="130" spans="1:7" ht="29.25" customHeight="1">
      <c r="A130" s="20">
        <f>""</f>
      </c>
      <c r="B130" s="21" t="s">
        <v>14</v>
      </c>
      <c r="C130" s="22">
        <v>5</v>
      </c>
      <c r="D130" s="22">
        <v>0.03</v>
      </c>
      <c r="E130" s="22">
        <v>2.9</v>
      </c>
      <c r="F130" s="22">
        <v>0.05</v>
      </c>
      <c r="G130" s="22">
        <v>26.4</v>
      </c>
    </row>
    <row r="131" spans="1:7" ht="41.25" customHeight="1">
      <c r="A131" s="23"/>
      <c r="B131" s="24" t="s">
        <v>23</v>
      </c>
      <c r="C131" s="25">
        <v>125</v>
      </c>
      <c r="D131" s="25">
        <v>4.1</v>
      </c>
      <c r="E131" s="25">
        <v>1.5</v>
      </c>
      <c r="F131" s="25">
        <v>5.9</v>
      </c>
      <c r="G131" s="25">
        <v>55.6</v>
      </c>
    </row>
    <row r="132" spans="1:7" ht="18" thickBot="1">
      <c r="A132" s="3"/>
      <c r="B132" s="19" t="s">
        <v>5</v>
      </c>
      <c r="C132" s="29">
        <f>SUM(C125:C131)</f>
        <v>625</v>
      </c>
      <c r="D132" s="29">
        <f>SUM(D125:D131)</f>
        <v>21.83</v>
      </c>
      <c r="E132" s="29">
        <f>SUM(E125:E131)</f>
        <v>18.9</v>
      </c>
      <c r="F132" s="29">
        <f>SUM(F125:F131)</f>
        <v>68.64999999999999</v>
      </c>
      <c r="G132" s="29">
        <f>SUM(G125:G131)</f>
        <v>547.2</v>
      </c>
    </row>
    <row r="133" spans="1:7" ht="51" customHeight="1" thickBot="1">
      <c r="A133" s="3"/>
      <c r="B133" s="18" t="s">
        <v>6</v>
      </c>
      <c r="C133" s="4"/>
      <c r="D133" s="4"/>
      <c r="E133" s="4"/>
      <c r="F133" s="4"/>
      <c r="G133" s="4"/>
    </row>
    <row r="134" spans="1:7" ht="40.5" customHeight="1" thickBot="1">
      <c r="A134" s="20"/>
      <c r="B134" s="21"/>
      <c r="C134" s="22"/>
      <c r="D134" s="22"/>
      <c r="E134" s="2"/>
      <c r="F134" s="2"/>
      <c r="G134" s="2"/>
    </row>
    <row r="135" spans="1:7" ht="30" customHeight="1" thickBot="1">
      <c r="A135" s="20" t="str">
        <f>"38/2"</f>
        <v>38/2</v>
      </c>
      <c r="B135" s="21" t="s">
        <v>34</v>
      </c>
      <c r="C135" s="22">
        <v>200</v>
      </c>
      <c r="D135" s="22">
        <v>1.9</v>
      </c>
      <c r="E135" s="2">
        <v>4.7</v>
      </c>
      <c r="F135" s="22">
        <v>10.6</v>
      </c>
      <c r="G135" s="22">
        <v>97</v>
      </c>
    </row>
    <row r="136" spans="1:7" ht="33.75" customHeight="1" thickBot="1">
      <c r="A136" s="20" t="str">
        <f>"39/8"</f>
        <v>39/8</v>
      </c>
      <c r="B136" s="21" t="s">
        <v>42</v>
      </c>
      <c r="C136" s="34">
        <v>100</v>
      </c>
      <c r="D136" s="22">
        <v>13.9</v>
      </c>
      <c r="E136" s="2">
        <v>15</v>
      </c>
      <c r="F136" s="22">
        <v>13.7</v>
      </c>
      <c r="G136" s="22">
        <v>238</v>
      </c>
    </row>
    <row r="137" spans="1:7" ht="33.75" customHeight="1" hidden="1" thickBot="1">
      <c r="A137" s="20"/>
      <c r="B137" s="21"/>
      <c r="C137" s="34"/>
      <c r="D137" s="22"/>
      <c r="E137" s="2"/>
      <c r="F137" s="54"/>
      <c r="G137" s="54"/>
    </row>
    <row r="138" spans="1:7" ht="32.25" customHeight="1" thickBot="1">
      <c r="A138" s="20" t="str">
        <f>"46/3"</f>
        <v>46/3</v>
      </c>
      <c r="B138" s="21" t="s">
        <v>18</v>
      </c>
      <c r="C138" s="22">
        <v>150</v>
      </c>
      <c r="D138" s="22">
        <v>5.3</v>
      </c>
      <c r="E138" s="2">
        <v>3.8</v>
      </c>
      <c r="F138" s="2">
        <v>32.4</v>
      </c>
      <c r="G138" s="2">
        <v>185</v>
      </c>
    </row>
    <row r="139" spans="1:7" ht="48.75" customHeight="1" thickBot="1">
      <c r="A139" s="20" t="str">
        <f>"6/10"</f>
        <v>6/10</v>
      </c>
      <c r="B139" s="21" t="s">
        <v>65</v>
      </c>
      <c r="C139" s="22">
        <v>200</v>
      </c>
      <c r="D139" s="22">
        <v>1.02</v>
      </c>
      <c r="E139" s="2">
        <v>0.1</v>
      </c>
      <c r="F139" s="2">
        <v>19.8</v>
      </c>
      <c r="G139" s="2">
        <v>88</v>
      </c>
    </row>
    <row r="140" spans="1:7" ht="48.75" customHeight="1">
      <c r="A140" s="20" t="str">
        <f>"-"</f>
        <v>-</v>
      </c>
      <c r="B140" s="21" t="s">
        <v>13</v>
      </c>
      <c r="C140" s="22">
        <v>50</v>
      </c>
      <c r="D140" s="22">
        <v>3.8</v>
      </c>
      <c r="E140" s="22">
        <v>0.5</v>
      </c>
      <c r="F140" s="22">
        <v>23.4</v>
      </c>
      <c r="G140" s="22">
        <v>115</v>
      </c>
    </row>
    <row r="141" spans="1:7" ht="28.5" customHeight="1">
      <c r="A141" s="23" t="str">
        <f>"-"</f>
        <v>-</v>
      </c>
      <c r="B141" s="24" t="s">
        <v>8</v>
      </c>
      <c r="C141" s="25">
        <v>40</v>
      </c>
      <c r="D141" s="25">
        <v>2.64</v>
      </c>
      <c r="E141" s="25">
        <v>0.48</v>
      </c>
      <c r="F141" s="25">
        <v>13.36</v>
      </c>
      <c r="G141" s="25">
        <v>77.3</v>
      </c>
    </row>
    <row r="142" spans="1:7" ht="30.75" customHeight="1">
      <c r="A142" s="20"/>
      <c r="B142" s="21"/>
      <c r="C142" s="22"/>
      <c r="D142" s="22"/>
      <c r="E142" s="22"/>
      <c r="F142" s="22"/>
      <c r="G142" s="22"/>
    </row>
    <row r="143" spans="1:7" ht="31.5" customHeight="1" thickBot="1">
      <c r="A143" s="3"/>
      <c r="B143" s="19" t="s">
        <v>5</v>
      </c>
      <c r="C143" s="29">
        <f>SUM(C134:C142)</f>
        <v>740</v>
      </c>
      <c r="D143" s="29">
        <f>SUM(D134:D142)</f>
        <v>28.560000000000002</v>
      </c>
      <c r="E143" s="29">
        <f>SUM(E134:E142)</f>
        <v>24.580000000000002</v>
      </c>
      <c r="F143" s="29">
        <f>SUM(F134:F142)</f>
        <v>113.26</v>
      </c>
      <c r="G143" s="29">
        <f>SUM(G134:G142)</f>
        <v>800.3</v>
      </c>
    </row>
    <row r="144" spans="1:7" ht="39" customHeight="1" thickBot="1">
      <c r="A144" s="3"/>
      <c r="B144" s="35" t="s">
        <v>9</v>
      </c>
      <c r="C144" s="36">
        <f>SUM(C132:C142)</f>
        <v>1365</v>
      </c>
      <c r="D144" s="36">
        <f>SUM(D132:D142)</f>
        <v>50.38999999999999</v>
      </c>
      <c r="E144" s="36">
        <f>SUM(E132,E143)</f>
        <v>43.480000000000004</v>
      </c>
      <c r="F144" s="36">
        <f>SUM(F132,F143)</f>
        <v>181.91</v>
      </c>
      <c r="G144" s="36">
        <f>SUM(G132,G143)</f>
        <v>1347.5</v>
      </c>
    </row>
    <row r="145" spans="1:7" ht="34.5" customHeight="1" thickBot="1">
      <c r="A145" s="3"/>
      <c r="B145" s="26" t="s">
        <v>20</v>
      </c>
      <c r="C145" s="2"/>
      <c r="D145" s="2">
        <v>77</v>
      </c>
      <c r="E145" s="2">
        <v>79</v>
      </c>
      <c r="F145" s="2">
        <v>335</v>
      </c>
      <c r="G145" s="2">
        <v>2350</v>
      </c>
    </row>
    <row r="146" spans="1:7" ht="59.25" customHeight="1" thickBot="1">
      <c r="A146" s="8"/>
      <c r="B146" s="31" t="s">
        <v>21</v>
      </c>
      <c r="C146" s="2"/>
      <c r="D146" s="28">
        <f>D144-D145</f>
        <v>-26.610000000000007</v>
      </c>
      <c r="E146" s="28">
        <f>E144-E145</f>
        <v>-35.519999999999996</v>
      </c>
      <c r="F146" s="28">
        <f>F144-F145</f>
        <v>-153.09</v>
      </c>
      <c r="G146" s="28">
        <f>G144-G145</f>
        <v>-1002.5</v>
      </c>
    </row>
    <row r="147" spans="1:7" ht="42.75" customHeight="1" thickBot="1">
      <c r="A147" s="1"/>
      <c r="B147" s="18" t="s">
        <v>50</v>
      </c>
      <c r="C147" s="4"/>
      <c r="D147" s="4"/>
      <c r="E147" s="4"/>
      <c r="F147" s="4"/>
      <c r="G147" s="4"/>
    </row>
    <row r="148" spans="1:7" ht="45.75" customHeight="1">
      <c r="A148" s="20" t="str">
        <f>"16/4"</f>
        <v>16/4</v>
      </c>
      <c r="B148" s="21" t="s">
        <v>89</v>
      </c>
      <c r="C148" s="22">
        <v>200</v>
      </c>
      <c r="D148" s="22">
        <v>6.5</v>
      </c>
      <c r="E148" s="22">
        <v>6</v>
      </c>
      <c r="F148" s="22">
        <v>31.2</v>
      </c>
      <c r="G148" s="22">
        <v>208</v>
      </c>
    </row>
    <row r="149" spans="1:7" ht="51" customHeight="1">
      <c r="A149" s="20" t="str">
        <f>"32/10"</f>
        <v>32/10</v>
      </c>
      <c r="B149" s="21" t="s">
        <v>59</v>
      </c>
      <c r="C149" s="22">
        <v>200</v>
      </c>
      <c r="D149" s="22">
        <v>2.9</v>
      </c>
      <c r="E149" s="22">
        <v>3.2</v>
      </c>
      <c r="F149" s="22">
        <v>14.4</v>
      </c>
      <c r="G149" s="22">
        <v>95</v>
      </c>
    </row>
    <row r="150" spans="1:7" ht="33.75" customHeight="1">
      <c r="A150" s="20" t="str">
        <f>"-"</f>
        <v>-</v>
      </c>
      <c r="B150" s="21" t="s">
        <v>12</v>
      </c>
      <c r="C150" s="22">
        <v>30</v>
      </c>
      <c r="D150" s="22">
        <v>2.31</v>
      </c>
      <c r="E150" s="22">
        <v>0.9</v>
      </c>
      <c r="F150" s="22">
        <v>5.03</v>
      </c>
      <c r="G150" s="22">
        <v>80.8</v>
      </c>
    </row>
    <row r="151" spans="1:7" ht="27.75" customHeight="1">
      <c r="A151" s="20">
        <f>""</f>
      </c>
      <c r="B151" s="21" t="s">
        <v>60</v>
      </c>
      <c r="C151" s="22">
        <v>20</v>
      </c>
      <c r="D151" s="22">
        <v>0.15</v>
      </c>
      <c r="E151" s="22">
        <v>0</v>
      </c>
      <c r="F151" s="22">
        <v>9.8</v>
      </c>
      <c r="G151" s="22">
        <v>38</v>
      </c>
    </row>
    <row r="152" spans="1:7" ht="29.25" customHeight="1">
      <c r="A152" s="20"/>
      <c r="B152" s="24" t="s">
        <v>8</v>
      </c>
      <c r="C152" s="25">
        <v>40</v>
      </c>
      <c r="D152" s="25">
        <v>2.64</v>
      </c>
      <c r="E152" s="25">
        <v>0.48</v>
      </c>
      <c r="F152" s="25">
        <v>13.36</v>
      </c>
      <c r="G152" s="25">
        <v>77.3</v>
      </c>
    </row>
    <row r="153" spans="1:7" ht="29.25" customHeight="1" thickBot="1">
      <c r="A153" s="23" t="str">
        <f>"-"</f>
        <v>-</v>
      </c>
      <c r="B153" s="24" t="s">
        <v>68</v>
      </c>
      <c r="C153" s="25">
        <v>125</v>
      </c>
      <c r="D153" s="25">
        <v>4.1</v>
      </c>
      <c r="E153" s="2">
        <v>1.5</v>
      </c>
      <c r="F153" s="2">
        <v>5.9</v>
      </c>
      <c r="G153" s="2">
        <v>55.6</v>
      </c>
    </row>
    <row r="154" spans="1:7" ht="28.5" customHeight="1">
      <c r="A154" s="23" t="str">
        <f>"-"</f>
        <v>-</v>
      </c>
      <c r="B154" s="24"/>
      <c r="C154" s="25"/>
      <c r="D154" s="25"/>
      <c r="E154" s="25"/>
      <c r="F154" s="25"/>
      <c r="G154" s="25"/>
    </row>
    <row r="155" spans="1:7" ht="25.5" customHeight="1" thickBot="1">
      <c r="A155" s="23" t="str">
        <f>"-"</f>
        <v>-</v>
      </c>
      <c r="B155" s="24"/>
      <c r="C155" s="25"/>
      <c r="D155" s="25"/>
      <c r="E155" s="2"/>
      <c r="F155" s="2"/>
      <c r="G155" s="2"/>
    </row>
    <row r="156" spans="1:7" ht="27" customHeight="1" thickBot="1">
      <c r="A156" s="8"/>
      <c r="B156" s="19" t="s">
        <v>5</v>
      </c>
      <c r="C156" s="29">
        <f>SUM(C148:C155)</f>
        <v>615</v>
      </c>
      <c r="D156" s="29">
        <f>SUM(D148:D155)</f>
        <v>18.6</v>
      </c>
      <c r="E156" s="29">
        <f>SUM(E148:E155)</f>
        <v>12.08</v>
      </c>
      <c r="F156" s="29">
        <f>SUM(F148:F155)</f>
        <v>79.69000000000001</v>
      </c>
      <c r="G156" s="29">
        <f>SUM(G148:G155)</f>
        <v>554.7</v>
      </c>
    </row>
    <row r="157" spans="1:7" ht="39.75" customHeight="1" thickBot="1">
      <c r="A157" s="1"/>
      <c r="B157" s="6"/>
      <c r="C157" s="4"/>
      <c r="D157" s="4"/>
      <c r="E157" s="4"/>
      <c r="F157" s="4"/>
      <c r="G157" s="4"/>
    </row>
    <row r="158" spans="1:7" ht="38.25" customHeight="1" thickBot="1">
      <c r="A158" s="1"/>
      <c r="B158" s="18" t="s">
        <v>6</v>
      </c>
      <c r="C158" s="4"/>
      <c r="D158" s="4"/>
      <c r="E158" s="4"/>
      <c r="F158" s="4"/>
      <c r="G158" s="4"/>
    </row>
    <row r="159" spans="1:7" ht="33.75" customHeight="1" thickBot="1">
      <c r="A159" s="42"/>
      <c r="B159" s="21"/>
      <c r="C159" s="22"/>
      <c r="D159" s="22"/>
      <c r="E159" s="2"/>
      <c r="F159" s="2"/>
      <c r="G159" s="2"/>
    </row>
    <row r="160" spans="1:7" ht="33" customHeight="1">
      <c r="A160" s="20" t="str">
        <f>"29/2"</f>
        <v>29/2</v>
      </c>
      <c r="B160" s="21" t="s">
        <v>90</v>
      </c>
      <c r="C160" s="34">
        <v>200</v>
      </c>
      <c r="D160" s="22">
        <v>2.6</v>
      </c>
      <c r="E160" s="22">
        <v>3</v>
      </c>
      <c r="F160" s="22">
        <v>12.4</v>
      </c>
      <c r="G160" s="22">
        <v>89</v>
      </c>
    </row>
    <row r="161" spans="1:7" ht="33" customHeight="1" thickBot="1">
      <c r="A161" s="20" t="str">
        <f>"40/2"</f>
        <v>40/2</v>
      </c>
      <c r="B161" s="21" t="s">
        <v>74</v>
      </c>
      <c r="C161" s="34">
        <v>20</v>
      </c>
      <c r="D161" s="22">
        <v>1.7</v>
      </c>
      <c r="E161" s="2">
        <v>0.2</v>
      </c>
      <c r="F161" s="2">
        <v>10.7</v>
      </c>
      <c r="G161" s="2">
        <v>54</v>
      </c>
    </row>
    <row r="162" spans="1:7" ht="39.75" customHeight="1" thickBot="1">
      <c r="A162" s="20" t="str">
        <f>"5/9"</f>
        <v>5/9</v>
      </c>
      <c r="B162" s="21" t="s">
        <v>30</v>
      </c>
      <c r="C162" s="22">
        <v>100</v>
      </c>
      <c r="D162" s="22">
        <v>13.5</v>
      </c>
      <c r="E162" s="2">
        <v>1.1</v>
      </c>
      <c r="F162" s="2">
        <v>8.3</v>
      </c>
      <c r="G162" s="2">
        <v>189.2</v>
      </c>
    </row>
    <row r="163" spans="1:7" ht="42" customHeight="1">
      <c r="A163" s="20" t="str">
        <f>"32/3"</f>
        <v>32/3</v>
      </c>
      <c r="B163" s="21" t="s">
        <v>152</v>
      </c>
      <c r="C163" s="22">
        <v>180</v>
      </c>
      <c r="D163" s="22">
        <v>3.1</v>
      </c>
      <c r="E163" s="22">
        <v>12</v>
      </c>
      <c r="F163" s="22">
        <v>21.9</v>
      </c>
      <c r="G163" s="22">
        <v>208</v>
      </c>
    </row>
    <row r="164" spans="1:7" ht="42" customHeight="1" thickBot="1">
      <c r="A164" s="20" t="str">
        <f>"6/10"</f>
        <v>6/10</v>
      </c>
      <c r="B164" s="21" t="s">
        <v>65</v>
      </c>
      <c r="C164" s="22">
        <v>200</v>
      </c>
      <c r="D164" s="22">
        <v>1.02</v>
      </c>
      <c r="E164" s="2">
        <v>0.1</v>
      </c>
      <c r="F164" s="2">
        <v>19.8</v>
      </c>
      <c r="G164" s="2">
        <v>88</v>
      </c>
    </row>
    <row r="165" spans="1:7" ht="30" customHeight="1">
      <c r="A165" s="20" t="str">
        <f>"-"</f>
        <v>-</v>
      </c>
      <c r="B165" s="21" t="s">
        <v>13</v>
      </c>
      <c r="C165" s="22">
        <v>50</v>
      </c>
      <c r="D165" s="22">
        <v>3.8</v>
      </c>
      <c r="E165" s="22">
        <v>0.5</v>
      </c>
      <c r="F165" s="22">
        <v>23.4</v>
      </c>
      <c r="G165" s="22">
        <v>115</v>
      </c>
    </row>
    <row r="166" spans="1:7" ht="27.75" customHeight="1">
      <c r="A166" s="23" t="str">
        <f>"-"</f>
        <v>-</v>
      </c>
      <c r="B166" s="24" t="s">
        <v>8</v>
      </c>
      <c r="C166" s="25">
        <v>40</v>
      </c>
      <c r="D166" s="25">
        <v>2.64</v>
      </c>
      <c r="E166" s="25">
        <v>0.48</v>
      </c>
      <c r="F166" s="25">
        <v>13.36</v>
      </c>
      <c r="G166" s="25">
        <v>77.3</v>
      </c>
    </row>
    <row r="167" spans="1:7" ht="47.25" customHeight="1" thickBot="1">
      <c r="A167" s="3"/>
      <c r="B167" s="19" t="s">
        <v>5</v>
      </c>
      <c r="C167" s="29">
        <f>SUM(C158:C166)</f>
        <v>790</v>
      </c>
      <c r="D167" s="29">
        <f>SUM(D158:D166)</f>
        <v>28.360000000000003</v>
      </c>
      <c r="E167" s="29">
        <f>SUM(E158:E166)</f>
        <v>17.380000000000003</v>
      </c>
      <c r="F167" s="29">
        <f>SUM(F158:F166)</f>
        <v>109.86</v>
      </c>
      <c r="G167" s="29">
        <f>SUM(G158:G166)</f>
        <v>820.5</v>
      </c>
    </row>
    <row r="168" spans="1:7" ht="34.5" customHeight="1" thickBot="1">
      <c r="A168" s="3"/>
      <c r="B168" s="35" t="s">
        <v>9</v>
      </c>
      <c r="C168" s="36">
        <f>SUM(C156:C166)</f>
        <v>1405</v>
      </c>
      <c r="D168" s="36">
        <f>SUM(D156,D167)</f>
        <v>46.96000000000001</v>
      </c>
      <c r="E168" s="36">
        <f>SUM(E156,E167)</f>
        <v>29.46</v>
      </c>
      <c r="F168" s="36">
        <f>SUM(F156,F167)</f>
        <v>189.55</v>
      </c>
      <c r="G168" s="36">
        <f>SUM(G156,G167)</f>
        <v>1375.2</v>
      </c>
    </row>
    <row r="169" spans="1:7" ht="36" customHeight="1" thickBot="1">
      <c r="A169" s="3"/>
      <c r="B169" s="26" t="s">
        <v>20</v>
      </c>
      <c r="C169" s="2"/>
      <c r="D169" s="2">
        <v>77</v>
      </c>
      <c r="E169" s="2">
        <v>79</v>
      </c>
      <c r="F169" s="2">
        <v>335</v>
      </c>
      <c r="G169" s="2">
        <v>2350</v>
      </c>
    </row>
    <row r="170" spans="1:7" ht="33" customHeight="1" thickBot="1">
      <c r="A170" s="8"/>
      <c r="B170" s="31" t="s">
        <v>21</v>
      </c>
      <c r="C170" s="2"/>
      <c r="D170" s="28">
        <f>D168-D169</f>
        <v>-30.039999999999992</v>
      </c>
      <c r="E170" s="28">
        <f>E168-E169</f>
        <v>-49.54</v>
      </c>
      <c r="F170" s="28">
        <f>F168-F169</f>
        <v>-145.45</v>
      </c>
      <c r="G170" s="28">
        <f>G168-G169</f>
        <v>-974.8</v>
      </c>
    </row>
    <row r="171" spans="1:7" ht="38.25" customHeight="1" thickBot="1">
      <c r="A171" s="1"/>
      <c r="B171" s="18" t="s">
        <v>51</v>
      </c>
      <c r="C171" s="4"/>
      <c r="D171" s="4"/>
      <c r="E171" s="4"/>
      <c r="F171" s="4"/>
      <c r="G171" s="4"/>
    </row>
    <row r="172" spans="1:7" ht="36" customHeight="1">
      <c r="A172" s="20" t="str">
        <f>"7/4"</f>
        <v>7/4</v>
      </c>
      <c r="B172" s="21" t="s">
        <v>56</v>
      </c>
      <c r="C172" s="34">
        <v>200</v>
      </c>
      <c r="D172" s="22">
        <v>5.6</v>
      </c>
      <c r="E172" s="22">
        <v>7</v>
      </c>
      <c r="F172" s="22">
        <v>31.2</v>
      </c>
      <c r="G172" s="22">
        <v>210</v>
      </c>
    </row>
    <row r="173" spans="1:7" ht="40.5" customHeight="1">
      <c r="A173" s="20" t="str">
        <f>"-"</f>
        <v>-</v>
      </c>
      <c r="B173" s="21" t="s">
        <v>12</v>
      </c>
      <c r="C173" s="22">
        <v>40</v>
      </c>
      <c r="D173" s="22">
        <v>3.08</v>
      </c>
      <c r="E173" s="22">
        <v>1.2</v>
      </c>
      <c r="F173" s="22">
        <v>20.04</v>
      </c>
      <c r="G173" s="22">
        <v>107.8</v>
      </c>
    </row>
    <row r="174" spans="1:7" ht="28.5" customHeight="1">
      <c r="A174" s="20" t="str">
        <f>"32/10"</f>
        <v>32/10</v>
      </c>
      <c r="B174" s="21" t="s">
        <v>95</v>
      </c>
      <c r="C174" s="22">
        <v>200</v>
      </c>
      <c r="D174" s="22">
        <v>3.1</v>
      </c>
      <c r="E174" s="22">
        <v>3.2</v>
      </c>
      <c r="F174" s="22">
        <v>14.4</v>
      </c>
      <c r="G174" s="22">
        <v>96</v>
      </c>
    </row>
    <row r="175" spans="1:7" ht="36" customHeight="1">
      <c r="A175" s="20" t="str">
        <f>"-"</f>
        <v>-</v>
      </c>
      <c r="B175" s="21" t="s">
        <v>13</v>
      </c>
      <c r="C175" s="22">
        <v>40</v>
      </c>
      <c r="D175" s="22">
        <v>2</v>
      </c>
      <c r="E175" s="22">
        <v>0.3</v>
      </c>
      <c r="F175" s="22">
        <v>19.8</v>
      </c>
      <c r="G175" s="22">
        <v>89.5</v>
      </c>
    </row>
    <row r="176" spans="1:7" ht="30" customHeight="1">
      <c r="A176" s="20" t="str">
        <f>"4/13"</f>
        <v>4/13</v>
      </c>
      <c r="B176" s="21" t="s">
        <v>28</v>
      </c>
      <c r="C176" s="22">
        <v>20</v>
      </c>
      <c r="D176" s="22">
        <v>5.26</v>
      </c>
      <c r="E176" s="22">
        <v>5.32</v>
      </c>
      <c r="F176" s="22">
        <v>14.87</v>
      </c>
      <c r="G176" s="22">
        <v>70.1</v>
      </c>
    </row>
    <row r="177" spans="1:7" ht="36" customHeight="1">
      <c r="A177" s="23" t="str">
        <f>"-"</f>
        <v>-</v>
      </c>
      <c r="B177" s="24"/>
      <c r="C177" s="37"/>
      <c r="D177" s="25"/>
      <c r="E177" s="25"/>
      <c r="F177" s="25"/>
      <c r="G177" s="25"/>
    </row>
    <row r="178" spans="1:7" ht="25.5" customHeight="1" thickBot="1">
      <c r="A178" s="3"/>
      <c r="B178" s="19" t="s">
        <v>5</v>
      </c>
      <c r="C178" s="29">
        <f>SUM(C172:C177)</f>
        <v>500</v>
      </c>
      <c r="D178" s="29">
        <f>SUM(D172:D177)</f>
        <v>19.04</v>
      </c>
      <c r="E178" s="29">
        <f>SUM(E172:E177)</f>
        <v>17.02</v>
      </c>
      <c r="F178" s="29">
        <f>SUM(F172:F177)</f>
        <v>100.31</v>
      </c>
      <c r="G178" s="29">
        <f>SUM(G172:G177)</f>
        <v>573.4</v>
      </c>
    </row>
    <row r="179" spans="1:7" ht="42.75" customHeight="1" thickBot="1">
      <c r="A179" s="1"/>
      <c r="B179" s="18" t="s">
        <v>6</v>
      </c>
      <c r="C179" s="4"/>
      <c r="D179" s="4"/>
      <c r="E179" s="4"/>
      <c r="F179" s="4"/>
      <c r="G179" s="4"/>
    </row>
    <row r="180" spans="1:7" ht="45.75" customHeight="1" thickBot="1">
      <c r="A180" s="20"/>
      <c r="B180" s="21"/>
      <c r="C180" s="22"/>
      <c r="D180" s="22"/>
      <c r="E180" s="2"/>
      <c r="F180" s="2"/>
      <c r="G180" s="2"/>
    </row>
    <row r="181" spans="1:7" ht="43.5" customHeight="1">
      <c r="A181" s="20" t="str">
        <f>"5/2"</f>
        <v>5/2</v>
      </c>
      <c r="B181" s="21" t="s">
        <v>36</v>
      </c>
      <c r="C181" s="22">
        <v>200</v>
      </c>
      <c r="D181" s="22">
        <v>2.06</v>
      </c>
      <c r="E181" s="22">
        <v>3.5</v>
      </c>
      <c r="F181" s="22">
        <v>10.6</v>
      </c>
      <c r="G181" s="22">
        <v>88</v>
      </c>
    </row>
    <row r="182" spans="1:7" ht="27" customHeight="1" thickBot="1">
      <c r="A182" s="20"/>
      <c r="B182" s="21" t="s">
        <v>80</v>
      </c>
      <c r="C182" s="22">
        <v>20</v>
      </c>
      <c r="D182" s="22">
        <v>4.7</v>
      </c>
      <c r="E182" s="2">
        <v>4.5</v>
      </c>
      <c r="F182" s="2">
        <v>0</v>
      </c>
      <c r="G182" s="2">
        <v>59</v>
      </c>
    </row>
    <row r="183" spans="1:7" ht="45" customHeight="1">
      <c r="A183" s="20" t="s">
        <v>153</v>
      </c>
      <c r="B183" s="21" t="s">
        <v>30</v>
      </c>
      <c r="C183" s="22">
        <v>100</v>
      </c>
      <c r="D183" s="22">
        <v>14.4</v>
      </c>
      <c r="E183" s="22">
        <v>11.8</v>
      </c>
      <c r="F183" s="22">
        <v>8.3</v>
      </c>
      <c r="G183" s="22">
        <v>188</v>
      </c>
    </row>
    <row r="184" spans="1:7" ht="30.75" customHeight="1">
      <c r="A184" s="53">
        <v>45019</v>
      </c>
      <c r="B184" s="44" t="s">
        <v>154</v>
      </c>
      <c r="C184" s="22">
        <v>150</v>
      </c>
      <c r="D184" s="22">
        <v>4.6</v>
      </c>
      <c r="E184" s="22">
        <v>4</v>
      </c>
      <c r="F184" s="22">
        <v>20</v>
      </c>
      <c r="G184" s="22">
        <v>135</v>
      </c>
    </row>
    <row r="185" spans="1:7" ht="30.75" customHeight="1">
      <c r="A185" s="53">
        <v>45231</v>
      </c>
      <c r="B185" s="56" t="s">
        <v>24</v>
      </c>
      <c r="C185" s="22">
        <v>50</v>
      </c>
      <c r="D185" s="22">
        <v>9.95</v>
      </c>
      <c r="E185" s="22">
        <v>25.6</v>
      </c>
      <c r="F185" s="22">
        <v>33.1</v>
      </c>
      <c r="G185" s="22">
        <v>406</v>
      </c>
    </row>
    <row r="186" spans="1:7" ht="35.25" customHeight="1">
      <c r="A186" s="20" t="str">
        <f>"27/10"</f>
        <v>27/10</v>
      </c>
      <c r="B186" s="21" t="s">
        <v>88</v>
      </c>
      <c r="C186" s="22">
        <v>200</v>
      </c>
      <c r="D186" s="22">
        <v>0.12</v>
      </c>
      <c r="E186" s="42" t="s">
        <v>91</v>
      </c>
      <c r="F186" s="22">
        <v>9.8</v>
      </c>
      <c r="G186" s="22">
        <v>38</v>
      </c>
    </row>
    <row r="187" spans="1:7" ht="26.25" customHeight="1">
      <c r="A187" s="20" t="str">
        <f>"-"</f>
        <v>-</v>
      </c>
      <c r="B187" s="21" t="s">
        <v>13</v>
      </c>
      <c r="C187" s="22">
        <v>60</v>
      </c>
      <c r="D187" s="22">
        <v>4</v>
      </c>
      <c r="E187" s="22">
        <v>0.6</v>
      </c>
      <c r="F187" s="22">
        <v>30</v>
      </c>
      <c r="G187" s="22">
        <v>140</v>
      </c>
    </row>
    <row r="188" spans="1:7" ht="35.25" customHeight="1">
      <c r="A188" s="23" t="str">
        <f>"-"</f>
        <v>-</v>
      </c>
      <c r="B188" s="24" t="s">
        <v>8</v>
      </c>
      <c r="C188" s="25">
        <v>40</v>
      </c>
      <c r="D188" s="25">
        <v>3.3</v>
      </c>
      <c r="E188" s="25">
        <v>0.6</v>
      </c>
      <c r="F188" s="25">
        <v>16.7</v>
      </c>
      <c r="G188" s="25">
        <v>87</v>
      </c>
    </row>
    <row r="189" spans="1:7" ht="26.25" customHeight="1">
      <c r="A189" s="23" t="s">
        <v>92</v>
      </c>
      <c r="B189" s="24" t="s">
        <v>93</v>
      </c>
      <c r="C189" s="25">
        <v>200</v>
      </c>
      <c r="D189" s="25">
        <v>1.4</v>
      </c>
      <c r="E189" s="25">
        <v>0.2</v>
      </c>
      <c r="F189" s="25">
        <v>26.4</v>
      </c>
      <c r="G189" s="25">
        <v>108</v>
      </c>
    </row>
    <row r="190" spans="1:7" ht="44.25" customHeight="1" thickBot="1">
      <c r="A190" s="3"/>
      <c r="B190" s="19" t="s">
        <v>5</v>
      </c>
      <c r="C190" s="29">
        <f>SUM(C180:C189)</f>
        <v>1020</v>
      </c>
      <c r="D190" s="29">
        <f>SUM(D180:D189)</f>
        <v>44.52999999999999</v>
      </c>
      <c r="E190" s="29">
        <f>SUM(E180:E189)</f>
        <v>50.80000000000001</v>
      </c>
      <c r="F190" s="29">
        <f>SUM(F180:F189)</f>
        <v>154.9</v>
      </c>
      <c r="G190" s="29">
        <f>SUM(G180:G189)</f>
        <v>1249</v>
      </c>
    </row>
    <row r="191" spans="1:7" ht="39" customHeight="1" thickBot="1">
      <c r="A191" s="3"/>
      <c r="B191" s="35" t="s">
        <v>9</v>
      </c>
      <c r="C191" s="36">
        <f>SUM(C181:C190)</f>
        <v>2040</v>
      </c>
      <c r="D191" s="36">
        <f>SUM(D178,D190)</f>
        <v>63.569999999999986</v>
      </c>
      <c r="E191" s="36">
        <f>SUM(E178,E190)</f>
        <v>67.82000000000001</v>
      </c>
      <c r="F191" s="36">
        <f>SUM(F178,F190)</f>
        <v>255.21</v>
      </c>
      <c r="G191" s="36">
        <f>SUM(G178,G190)</f>
        <v>1822.4</v>
      </c>
    </row>
    <row r="192" spans="1:7" ht="34.5" customHeight="1" thickBot="1">
      <c r="A192" s="3"/>
      <c r="B192" s="26" t="s">
        <v>20</v>
      </c>
      <c r="C192" s="2"/>
      <c r="D192" s="2">
        <v>77</v>
      </c>
      <c r="E192" s="2">
        <v>79</v>
      </c>
      <c r="F192" s="2">
        <v>335</v>
      </c>
      <c r="G192" s="2">
        <v>2350</v>
      </c>
    </row>
    <row r="193" spans="1:7" ht="54" customHeight="1" thickBot="1">
      <c r="A193" s="8"/>
      <c r="B193" s="31" t="s">
        <v>21</v>
      </c>
      <c r="C193" s="2"/>
      <c r="D193" s="28">
        <f>D191-D192</f>
        <v>-13.430000000000014</v>
      </c>
      <c r="E193" s="28">
        <f>E191-E192</f>
        <v>-11.179999999999993</v>
      </c>
      <c r="F193" s="28">
        <f>F191-F192</f>
        <v>-79.78999999999999</v>
      </c>
      <c r="G193" s="28">
        <f>G191-G192</f>
        <v>-527.5999999999999</v>
      </c>
    </row>
    <row r="194" spans="1:7" ht="43.5" customHeight="1" thickBot="1">
      <c r="A194" s="1"/>
      <c r="B194" s="18" t="s">
        <v>52</v>
      </c>
      <c r="C194" s="4"/>
      <c r="D194" s="4"/>
      <c r="E194" s="4"/>
      <c r="F194" s="4"/>
      <c r="G194" s="4"/>
    </row>
    <row r="195" spans="1:7" ht="39" customHeight="1">
      <c r="A195" s="20" t="str">
        <f>"5/4"</f>
        <v>5/4</v>
      </c>
      <c r="B195" s="21" t="s">
        <v>94</v>
      </c>
      <c r="C195" s="34">
        <v>200</v>
      </c>
      <c r="D195" s="22">
        <v>5.3</v>
      </c>
      <c r="E195" s="22">
        <v>5.1</v>
      </c>
      <c r="F195" s="22">
        <v>28.4</v>
      </c>
      <c r="G195" s="22">
        <v>183</v>
      </c>
    </row>
    <row r="196" spans="1:7" ht="36" customHeight="1">
      <c r="A196" s="20" t="str">
        <f>"28/10"</f>
        <v>28/10</v>
      </c>
      <c r="B196" s="21" t="s">
        <v>96</v>
      </c>
      <c r="C196" s="22">
        <v>200</v>
      </c>
      <c r="D196" s="22">
        <v>0.5</v>
      </c>
      <c r="E196" s="22">
        <v>0.1</v>
      </c>
      <c r="F196" s="22">
        <v>14.8</v>
      </c>
      <c r="G196" s="22">
        <v>61</v>
      </c>
    </row>
    <row r="197" spans="1:7" ht="33.75" customHeight="1">
      <c r="A197" s="20" t="str">
        <f>"-"</f>
        <v>-</v>
      </c>
      <c r="B197" s="21" t="s">
        <v>12</v>
      </c>
      <c r="C197" s="22">
        <v>40</v>
      </c>
      <c r="D197" s="22">
        <v>3.08</v>
      </c>
      <c r="E197" s="22">
        <v>1.2</v>
      </c>
      <c r="F197" s="22">
        <v>20.04</v>
      </c>
      <c r="G197" s="22">
        <v>107.8</v>
      </c>
    </row>
    <row r="198" spans="1:7" ht="48.75" customHeight="1">
      <c r="A198" s="20">
        <f>""</f>
      </c>
      <c r="B198" s="21" t="s">
        <v>14</v>
      </c>
      <c r="C198" s="22">
        <v>20</v>
      </c>
      <c r="D198" s="22">
        <v>0.2</v>
      </c>
      <c r="E198" s="22">
        <v>14.5</v>
      </c>
      <c r="F198" s="22">
        <v>0.3</v>
      </c>
      <c r="G198" s="22">
        <v>132</v>
      </c>
    </row>
    <row r="199" spans="1:7" ht="39.75" customHeight="1">
      <c r="A199" s="20" t="str">
        <f>"-"</f>
        <v>-</v>
      </c>
      <c r="B199" s="21"/>
      <c r="C199" s="22"/>
      <c r="D199" s="22"/>
      <c r="E199" s="22"/>
      <c r="F199" s="22"/>
      <c r="G199" s="22"/>
    </row>
    <row r="200" spans="1:7" ht="20.25" customHeight="1">
      <c r="A200" s="23" t="str">
        <f>"-"</f>
        <v>-</v>
      </c>
      <c r="B200" s="21" t="s">
        <v>13</v>
      </c>
      <c r="C200" s="22">
        <v>40</v>
      </c>
      <c r="D200" s="22">
        <v>1.9</v>
      </c>
      <c r="E200" s="22">
        <v>0.25</v>
      </c>
      <c r="F200" s="22">
        <v>11.7</v>
      </c>
      <c r="G200" s="22">
        <v>57.5</v>
      </c>
    </row>
    <row r="201" spans="1:7" ht="41.25" customHeight="1">
      <c r="A201" s="23" t="str">
        <f>"-"</f>
        <v>-</v>
      </c>
      <c r="B201" s="24"/>
      <c r="C201" s="25"/>
      <c r="D201" s="25"/>
      <c r="E201" s="25"/>
      <c r="F201" s="25"/>
      <c r="G201" s="25"/>
    </row>
    <row r="202" spans="1:7" ht="28.5" customHeight="1" thickBot="1">
      <c r="A202" s="20"/>
      <c r="B202" s="21"/>
      <c r="C202" s="22"/>
      <c r="D202" s="22"/>
      <c r="E202" s="2"/>
      <c r="F202" s="2"/>
      <c r="G202" s="2"/>
    </row>
    <row r="203" spans="1:7" ht="42.75" customHeight="1" thickBot="1">
      <c r="A203" s="3"/>
      <c r="B203" s="19" t="s">
        <v>5</v>
      </c>
      <c r="C203" s="29">
        <f>SUM(C195:C202)</f>
        <v>500</v>
      </c>
      <c r="D203" s="29">
        <f>SUM(D195:D202)</f>
        <v>10.979999999999999</v>
      </c>
      <c r="E203" s="29">
        <f>SUM(E195:E202)</f>
        <v>21.15</v>
      </c>
      <c r="F203" s="29">
        <f>SUM(F195:F202)</f>
        <v>75.24</v>
      </c>
      <c r="G203" s="29">
        <f>SUM(G195:G202)</f>
        <v>541.3</v>
      </c>
    </row>
    <row r="204" spans="1:7" ht="45.75" customHeight="1" thickBot="1">
      <c r="A204" s="1"/>
      <c r="B204" s="18" t="s">
        <v>6</v>
      </c>
      <c r="C204" s="4"/>
      <c r="D204" s="4"/>
      <c r="E204" s="4"/>
      <c r="F204" s="4"/>
      <c r="G204" s="4"/>
    </row>
    <row r="205" spans="1:7" ht="55.5" customHeight="1" thickBot="1">
      <c r="A205" s="20"/>
      <c r="B205" s="21"/>
      <c r="C205" s="22"/>
      <c r="D205" s="22"/>
      <c r="E205" s="2"/>
      <c r="F205" s="2"/>
      <c r="G205" s="2"/>
    </row>
    <row r="206" spans="1:7" ht="29.25" customHeight="1" thickBot="1">
      <c r="A206" s="20" t="str">
        <f>"9/2"</f>
        <v>9/2</v>
      </c>
      <c r="B206" s="21" t="s">
        <v>32</v>
      </c>
      <c r="C206" s="22">
        <v>200</v>
      </c>
      <c r="D206" s="22">
        <v>1.92</v>
      </c>
      <c r="E206" s="2">
        <v>4.2</v>
      </c>
      <c r="F206" s="2">
        <v>15.7</v>
      </c>
      <c r="G206" s="2">
        <v>127</v>
      </c>
    </row>
    <row r="207" spans="1:7" ht="39.75" customHeight="1" thickBot="1">
      <c r="A207" s="20"/>
      <c r="B207" s="21" t="s">
        <v>80</v>
      </c>
      <c r="C207" s="22">
        <v>20</v>
      </c>
      <c r="D207" s="22">
        <v>4.7</v>
      </c>
      <c r="E207" s="2">
        <v>4.5</v>
      </c>
      <c r="F207" s="2">
        <v>0</v>
      </c>
      <c r="G207" s="2">
        <v>59</v>
      </c>
    </row>
    <row r="208" spans="1:7" ht="42" customHeight="1" thickBot="1">
      <c r="A208" s="20" t="str">
        <f>"4/9"</f>
        <v>4/9</v>
      </c>
      <c r="B208" s="21" t="s">
        <v>38</v>
      </c>
      <c r="C208" s="34">
        <v>200</v>
      </c>
      <c r="D208" s="22">
        <v>19.1</v>
      </c>
      <c r="E208" s="2">
        <v>17.5</v>
      </c>
      <c r="F208" s="2">
        <v>33</v>
      </c>
      <c r="G208" s="2">
        <v>366.6</v>
      </c>
    </row>
    <row r="209" spans="1:7" ht="42" customHeight="1" thickBot="1">
      <c r="A209" s="20" t="str">
        <f>"37/10"</f>
        <v>37/10</v>
      </c>
      <c r="B209" s="21" t="s">
        <v>61</v>
      </c>
      <c r="C209" s="22">
        <v>200</v>
      </c>
      <c r="D209" s="22">
        <v>0.24</v>
      </c>
      <c r="E209" s="2">
        <v>0.1</v>
      </c>
      <c r="F209" s="2">
        <v>13.1</v>
      </c>
      <c r="G209" s="2">
        <v>56</v>
      </c>
    </row>
    <row r="210" spans="1:7" ht="26.25" customHeight="1">
      <c r="A210" s="20" t="str">
        <f>"-"</f>
        <v>-</v>
      </c>
      <c r="B210" s="21" t="s">
        <v>13</v>
      </c>
      <c r="C210" s="22">
        <v>50</v>
      </c>
      <c r="D210" s="22">
        <v>3.8</v>
      </c>
      <c r="E210" s="22">
        <v>0.5</v>
      </c>
      <c r="F210" s="22">
        <v>23.4</v>
      </c>
      <c r="G210" s="22">
        <v>115</v>
      </c>
    </row>
    <row r="211" spans="1:7" ht="30.75" customHeight="1">
      <c r="A211" s="23" t="str">
        <f>"-"</f>
        <v>-</v>
      </c>
      <c r="B211" s="24" t="s">
        <v>8</v>
      </c>
      <c r="C211" s="25">
        <v>40</v>
      </c>
      <c r="D211" s="25">
        <v>2.64</v>
      </c>
      <c r="E211" s="25">
        <v>0.48</v>
      </c>
      <c r="F211" s="25">
        <v>13.36</v>
      </c>
      <c r="G211" s="25">
        <v>77.3</v>
      </c>
    </row>
    <row r="212" spans="1:7" ht="28.5" customHeight="1" thickBot="1">
      <c r="A212" s="3"/>
      <c r="B212" s="19" t="s">
        <v>5</v>
      </c>
      <c r="C212" s="29">
        <f>SUM(C204:C211)</f>
        <v>710</v>
      </c>
      <c r="D212" s="29">
        <f>SUM(D204:D211)</f>
        <v>32.4</v>
      </c>
      <c r="E212" s="29">
        <f>SUM(E204:E211)</f>
        <v>27.28</v>
      </c>
      <c r="F212" s="29">
        <f>SUM(F204:F211)</f>
        <v>98.56</v>
      </c>
      <c r="G212" s="29">
        <f>SUM(G204:G211)</f>
        <v>800.9</v>
      </c>
    </row>
    <row r="213" spans="1:7" ht="39.75" customHeight="1" thickBot="1">
      <c r="A213" s="3"/>
      <c r="B213" s="35" t="s">
        <v>9</v>
      </c>
      <c r="C213" s="36">
        <f>SUM(C203:C211)</f>
        <v>1210</v>
      </c>
      <c r="D213" s="36">
        <f>SUM(D203,D212)</f>
        <v>43.379999999999995</v>
      </c>
      <c r="E213" s="36">
        <f>SUM(E203,E212)</f>
        <v>48.43</v>
      </c>
      <c r="F213" s="36">
        <f>SUM(F203,F212)</f>
        <v>173.8</v>
      </c>
      <c r="G213" s="36">
        <f>SUM(G203,G212)</f>
        <v>1342.1999999999998</v>
      </c>
    </row>
    <row r="214" spans="1:7" ht="39" customHeight="1" thickBot="1">
      <c r="A214" s="3"/>
      <c r="B214" s="26" t="s">
        <v>20</v>
      </c>
      <c r="C214" s="2"/>
      <c r="D214" s="2">
        <v>77</v>
      </c>
      <c r="E214" s="2">
        <v>79</v>
      </c>
      <c r="F214" s="2">
        <v>335</v>
      </c>
      <c r="G214" s="2">
        <v>2350</v>
      </c>
    </row>
    <row r="215" spans="1:7" ht="33" customHeight="1" thickBot="1">
      <c r="A215" s="3"/>
      <c r="B215" s="31" t="s">
        <v>21</v>
      </c>
      <c r="C215" s="2"/>
      <c r="D215" s="28">
        <f>D213-D214</f>
        <v>-33.620000000000005</v>
      </c>
      <c r="E215" s="28">
        <f>E213-E214</f>
        <v>-30.57</v>
      </c>
      <c r="F215" s="28">
        <f>F213-F214</f>
        <v>-161.2</v>
      </c>
      <c r="G215" s="28">
        <f>G213-G214</f>
        <v>-1007.8000000000002</v>
      </c>
    </row>
    <row r="216" spans="1:7" ht="37.5" customHeight="1" thickBot="1">
      <c r="A216" s="1"/>
      <c r="B216" s="1" t="s">
        <v>138</v>
      </c>
      <c r="C216" s="4"/>
      <c r="D216" s="4"/>
      <c r="E216" s="4"/>
      <c r="F216" s="4"/>
      <c r="G216" s="4"/>
    </row>
    <row r="217" spans="1:7" ht="30" customHeight="1">
      <c r="A217" s="20" t="str">
        <f>"17/4"</f>
        <v>17/4</v>
      </c>
      <c r="B217" s="21" t="s">
        <v>39</v>
      </c>
      <c r="C217" s="22">
        <v>200</v>
      </c>
      <c r="D217" s="22">
        <v>4.99</v>
      </c>
      <c r="E217" s="22">
        <v>6.51</v>
      </c>
      <c r="F217" s="22">
        <v>25.65</v>
      </c>
      <c r="G217" s="22">
        <v>182.8</v>
      </c>
    </row>
    <row r="218" spans="1:7" ht="27" customHeight="1">
      <c r="A218" s="20" t="str">
        <f>"27/10"</f>
        <v>27/10</v>
      </c>
      <c r="B218" s="21" t="s">
        <v>88</v>
      </c>
      <c r="C218" s="22">
        <v>200</v>
      </c>
      <c r="D218" s="22">
        <v>0.12</v>
      </c>
      <c r="E218" s="22">
        <v>0</v>
      </c>
      <c r="F218" s="22">
        <v>9.8</v>
      </c>
      <c r="G218" s="22">
        <v>38</v>
      </c>
    </row>
    <row r="219" spans="1:7" ht="36.75" customHeight="1">
      <c r="A219" s="20" t="str">
        <f>"-"</f>
        <v>-</v>
      </c>
      <c r="B219" s="21" t="s">
        <v>12</v>
      </c>
      <c r="C219" s="22">
        <v>40</v>
      </c>
      <c r="D219" s="22">
        <v>3.08</v>
      </c>
      <c r="E219" s="22">
        <v>1.2</v>
      </c>
      <c r="F219" s="22">
        <v>20.04</v>
      </c>
      <c r="G219" s="22">
        <v>107.8</v>
      </c>
    </row>
    <row r="220" spans="1:7" ht="42" customHeight="1">
      <c r="A220" s="20" t="str">
        <f>"1/6"</f>
        <v>1/6</v>
      </c>
      <c r="B220" s="21" t="s">
        <v>15</v>
      </c>
      <c r="C220" s="22">
        <v>40</v>
      </c>
      <c r="D220" s="22">
        <v>5.08</v>
      </c>
      <c r="E220" s="22">
        <v>4.6</v>
      </c>
      <c r="F220" s="22">
        <v>0.28</v>
      </c>
      <c r="G220" s="22">
        <v>62.7</v>
      </c>
    </row>
    <row r="221" spans="1:7" ht="39" customHeight="1">
      <c r="A221" s="20" t="str">
        <f>"4/13"</f>
        <v>4/13</v>
      </c>
      <c r="B221" s="21" t="s">
        <v>28</v>
      </c>
      <c r="C221" s="22">
        <v>15</v>
      </c>
      <c r="D221" s="22">
        <v>3.95</v>
      </c>
      <c r="E221" s="22">
        <v>0.06</v>
      </c>
      <c r="F221" s="22">
        <v>14.87</v>
      </c>
      <c r="G221" s="22">
        <v>69</v>
      </c>
    </row>
    <row r="222" spans="1:7" ht="27.75" customHeight="1">
      <c r="A222" s="23" t="str">
        <f>"-"</f>
        <v>-</v>
      </c>
      <c r="B222" s="21" t="s">
        <v>13</v>
      </c>
      <c r="C222" s="22">
        <v>20</v>
      </c>
      <c r="D222" s="22">
        <v>1.9</v>
      </c>
      <c r="E222" s="22">
        <v>0.25</v>
      </c>
      <c r="F222" s="22">
        <v>11.7</v>
      </c>
      <c r="G222" s="22">
        <v>57.5</v>
      </c>
    </row>
    <row r="223" spans="1:7" ht="27" customHeight="1" thickBot="1">
      <c r="A223" s="23" t="str">
        <f>"-"</f>
        <v>-</v>
      </c>
      <c r="B223" s="24"/>
      <c r="C223" s="37"/>
      <c r="D223" s="25"/>
      <c r="E223" s="2"/>
      <c r="F223" s="2"/>
      <c r="G223" s="2"/>
    </row>
    <row r="224" spans="1:7" ht="27.75" customHeight="1">
      <c r="A224" s="23" t="str">
        <f>"-"</f>
        <v>-</v>
      </c>
      <c r="B224" s="24"/>
      <c r="C224" s="25"/>
      <c r="D224" s="25"/>
      <c r="E224" s="25"/>
      <c r="F224" s="25"/>
      <c r="G224" s="25"/>
    </row>
    <row r="225" spans="1:7" ht="36" customHeight="1" thickBot="1">
      <c r="A225" s="3"/>
      <c r="B225" s="19" t="s">
        <v>5</v>
      </c>
      <c r="C225" s="29">
        <f>SUM(C217:C224)</f>
        <v>515</v>
      </c>
      <c r="D225" s="29">
        <f>SUM(D217:D224)</f>
        <v>19.12</v>
      </c>
      <c r="E225" s="29">
        <f>SUM(E217:E224)</f>
        <v>12.62</v>
      </c>
      <c r="F225" s="29">
        <f>SUM(F217:F224)</f>
        <v>82.34</v>
      </c>
      <c r="G225" s="29">
        <f>SUM(G217:G224)</f>
        <v>517.8</v>
      </c>
    </row>
    <row r="226" spans="1:7" ht="48" customHeight="1" thickBot="1">
      <c r="A226" s="3"/>
      <c r="B226" s="18" t="s">
        <v>6</v>
      </c>
      <c r="C226" s="4"/>
      <c r="D226" s="4"/>
      <c r="E226" s="4"/>
      <c r="F226" s="4"/>
      <c r="G226" s="4"/>
    </row>
    <row r="227" spans="1:7" ht="49.5" customHeight="1" thickBot="1">
      <c r="A227" s="20"/>
      <c r="B227" s="21" t="s">
        <v>80</v>
      </c>
      <c r="C227" s="22">
        <v>20</v>
      </c>
      <c r="D227" s="22">
        <v>4.7</v>
      </c>
      <c r="E227" s="2">
        <v>4.5</v>
      </c>
      <c r="F227" s="2">
        <v>0</v>
      </c>
      <c r="G227" s="2">
        <v>59</v>
      </c>
    </row>
    <row r="228" spans="1:7" ht="36" customHeight="1">
      <c r="A228" s="20" t="str">
        <f>"18/2"</f>
        <v>18/2</v>
      </c>
      <c r="B228" s="21" t="s">
        <v>40</v>
      </c>
      <c r="C228" s="22">
        <v>200</v>
      </c>
      <c r="D228" s="22">
        <v>2.56</v>
      </c>
      <c r="E228" s="22">
        <v>4</v>
      </c>
      <c r="F228" s="22">
        <v>17.5</v>
      </c>
      <c r="G228" s="22">
        <v>115.2</v>
      </c>
    </row>
    <row r="229" spans="1:7" ht="29.25" customHeight="1">
      <c r="A229" s="20" t="s">
        <v>155</v>
      </c>
      <c r="B229" s="21" t="s">
        <v>156</v>
      </c>
      <c r="C229" s="34">
        <v>120</v>
      </c>
      <c r="D229" s="22">
        <v>22.6</v>
      </c>
      <c r="E229" s="22">
        <v>19</v>
      </c>
      <c r="F229" s="22">
        <v>0.2</v>
      </c>
      <c r="G229" s="22">
        <v>263</v>
      </c>
    </row>
    <row r="230" spans="1:7" ht="30.75" customHeight="1">
      <c r="A230" s="20" t="str">
        <f>"3/3"</f>
        <v>3/3</v>
      </c>
      <c r="B230" s="21" t="s">
        <v>27</v>
      </c>
      <c r="C230" s="22">
        <v>180</v>
      </c>
      <c r="D230" s="22">
        <v>4.1</v>
      </c>
      <c r="E230" s="22">
        <v>4.9</v>
      </c>
      <c r="F230" s="22">
        <v>27.2</v>
      </c>
      <c r="G230" s="22">
        <v>177</v>
      </c>
    </row>
    <row r="231" spans="1:13" ht="29.25" customHeight="1" thickBot="1">
      <c r="A231" s="20" t="str">
        <f>"80"</f>
        <v>80</v>
      </c>
      <c r="B231" s="43" t="s">
        <v>76</v>
      </c>
      <c r="C231" s="22">
        <v>200</v>
      </c>
      <c r="D231" s="42" t="s">
        <v>77</v>
      </c>
      <c r="E231" s="2">
        <v>0</v>
      </c>
      <c r="F231" s="2">
        <v>19</v>
      </c>
      <c r="G231" s="2">
        <v>80</v>
      </c>
      <c r="H231" s="10"/>
      <c r="I231" s="10"/>
      <c r="J231" s="11"/>
      <c r="K231" s="11"/>
      <c r="L231" s="12"/>
      <c r="M231" s="12"/>
    </row>
    <row r="232" spans="1:13" ht="28.5" customHeight="1">
      <c r="A232" s="20"/>
      <c r="B232" s="21" t="s">
        <v>97</v>
      </c>
      <c r="C232" s="22">
        <v>200</v>
      </c>
      <c r="D232" s="22">
        <v>3</v>
      </c>
      <c r="E232" s="22">
        <v>1</v>
      </c>
      <c r="F232" s="22">
        <v>42</v>
      </c>
      <c r="G232" s="22">
        <v>191</v>
      </c>
      <c r="H232" s="10"/>
      <c r="I232" s="10"/>
      <c r="J232" s="11"/>
      <c r="K232" s="11"/>
      <c r="L232" s="12"/>
      <c r="M232" s="12"/>
    </row>
    <row r="233" spans="1:13" ht="31.5" customHeight="1">
      <c r="A233" s="20" t="str">
        <f>"-"</f>
        <v>-</v>
      </c>
      <c r="B233" s="21" t="s">
        <v>13</v>
      </c>
      <c r="C233" s="22">
        <v>50</v>
      </c>
      <c r="D233" s="22">
        <v>3.8</v>
      </c>
      <c r="E233" s="22">
        <v>0.5</v>
      </c>
      <c r="F233" s="22">
        <v>23.4</v>
      </c>
      <c r="G233" s="22">
        <v>115</v>
      </c>
      <c r="H233" s="10"/>
      <c r="I233" s="10"/>
      <c r="J233" s="11"/>
      <c r="K233" s="11"/>
      <c r="L233" s="12"/>
      <c r="M233" s="12"/>
    </row>
    <row r="234" spans="1:13" ht="23.25" customHeight="1">
      <c r="A234" s="23" t="str">
        <f>"-"</f>
        <v>-</v>
      </c>
      <c r="B234" s="24" t="s">
        <v>8</v>
      </c>
      <c r="C234" s="25">
        <v>40</v>
      </c>
      <c r="D234" s="25">
        <v>2.64</v>
      </c>
      <c r="E234" s="25">
        <v>0.48</v>
      </c>
      <c r="F234" s="25">
        <v>13.36</v>
      </c>
      <c r="G234" s="25">
        <v>77.3</v>
      </c>
      <c r="H234" s="10"/>
      <c r="I234" s="10"/>
      <c r="J234" s="11"/>
      <c r="K234" s="11"/>
      <c r="L234" s="12"/>
      <c r="M234" s="12"/>
    </row>
    <row r="235" spans="1:13" ht="24" customHeight="1" thickBot="1">
      <c r="A235" s="3"/>
      <c r="B235" s="19" t="s">
        <v>5</v>
      </c>
      <c r="C235" s="29">
        <f>SUM(C227:C234)</f>
        <v>1010</v>
      </c>
      <c r="D235" s="29">
        <f>SUM(D227:D234)</f>
        <v>43.4</v>
      </c>
      <c r="E235" s="29">
        <f>SUM(E227:E234)</f>
        <v>34.379999999999995</v>
      </c>
      <c r="F235" s="29">
        <f>SUM(F227:F234)</f>
        <v>142.66000000000003</v>
      </c>
      <c r="G235" s="29">
        <f>SUM(G227:G234)</f>
        <v>1077.5</v>
      </c>
      <c r="H235" s="10"/>
      <c r="I235" s="10"/>
      <c r="J235" s="11"/>
      <c r="K235" s="11"/>
      <c r="L235" s="12"/>
      <c r="M235" s="12"/>
    </row>
    <row r="236" spans="1:13" ht="18" thickBot="1">
      <c r="A236" s="3"/>
      <c r="B236" s="19" t="s">
        <v>9</v>
      </c>
      <c r="C236" s="36">
        <f>SUM(C225,C235)</f>
        <v>1525</v>
      </c>
      <c r="D236" s="36">
        <f>SUM(D225,D235)</f>
        <v>62.519999999999996</v>
      </c>
      <c r="E236" s="36">
        <f>SUM(E225,E235)</f>
        <v>46.99999999999999</v>
      </c>
      <c r="F236" s="36">
        <f>SUM(F225,F235)</f>
        <v>225.00000000000003</v>
      </c>
      <c r="G236" s="36">
        <f>SUM(G225,G235)</f>
        <v>1595.3</v>
      </c>
      <c r="H236" s="10"/>
      <c r="I236" s="10"/>
      <c r="J236" s="11"/>
      <c r="K236" s="11"/>
      <c r="L236" s="12"/>
      <c r="M236" s="12"/>
    </row>
    <row r="237" spans="1:13" ht="36.75" customHeight="1" thickBot="1">
      <c r="A237" s="3"/>
      <c r="B237" s="26" t="s">
        <v>20</v>
      </c>
      <c r="C237" s="2"/>
      <c r="D237" s="2">
        <v>77</v>
      </c>
      <c r="E237" s="2">
        <v>79</v>
      </c>
      <c r="F237" s="2">
        <v>335</v>
      </c>
      <c r="G237" s="2">
        <v>2350</v>
      </c>
      <c r="H237" s="10"/>
      <c r="I237" s="10"/>
      <c r="J237" s="11"/>
      <c r="K237" s="11"/>
      <c r="L237" s="12"/>
      <c r="M237" s="12"/>
    </row>
    <row r="238" spans="1:7" ht="35.25" customHeight="1" thickBot="1">
      <c r="A238" s="3"/>
      <c r="B238" s="31" t="s">
        <v>21</v>
      </c>
      <c r="C238" s="2"/>
      <c r="D238" s="28">
        <f>D236-D237</f>
        <v>-14.480000000000004</v>
      </c>
      <c r="E238" s="28">
        <f>E236-E237</f>
        <v>-32.00000000000001</v>
      </c>
      <c r="F238" s="28">
        <f>F236-F237</f>
        <v>-109.99999999999997</v>
      </c>
      <c r="G238" s="28">
        <f>G236-G237</f>
        <v>-754.7</v>
      </c>
    </row>
    <row r="239" spans="1:7" ht="31.5" customHeight="1" hidden="1" thickBot="1">
      <c r="A239" s="18"/>
      <c r="B239" s="66" t="s">
        <v>139</v>
      </c>
      <c r="C239" s="67"/>
      <c r="D239" s="67"/>
      <c r="E239" s="67"/>
      <c r="F239" s="67"/>
      <c r="G239" s="68"/>
    </row>
    <row r="240" spans="1:7" ht="34.5" customHeight="1" hidden="1">
      <c r="A240" s="20">
        <v>16</v>
      </c>
      <c r="B240" s="21" t="s">
        <v>89</v>
      </c>
      <c r="C240" s="22">
        <v>200</v>
      </c>
      <c r="D240" s="22">
        <v>6.5</v>
      </c>
      <c r="E240" s="22">
        <v>6</v>
      </c>
      <c r="F240" s="22">
        <v>31.2</v>
      </c>
      <c r="G240" s="22">
        <v>208</v>
      </c>
    </row>
    <row r="241" spans="1:7" ht="33" customHeight="1" hidden="1">
      <c r="A241" s="20" t="str">
        <f>"/"</f>
        <v>/</v>
      </c>
      <c r="B241" s="21"/>
      <c r="C241" s="22"/>
      <c r="D241" s="22"/>
      <c r="E241" s="22"/>
      <c r="F241" s="22"/>
      <c r="G241" s="22"/>
    </row>
    <row r="242" spans="1:7" ht="34.5" customHeight="1" hidden="1">
      <c r="A242" s="20" t="str">
        <f>"27/10"</f>
        <v>27/10</v>
      </c>
      <c r="B242" s="21" t="s">
        <v>88</v>
      </c>
      <c r="C242" s="22">
        <v>200</v>
      </c>
      <c r="D242" s="22">
        <v>0.12</v>
      </c>
      <c r="E242" s="22">
        <v>0</v>
      </c>
      <c r="F242" s="22">
        <v>9.8</v>
      </c>
      <c r="G242" s="22">
        <v>38</v>
      </c>
    </row>
    <row r="243" spans="1:7" ht="34.5" customHeight="1" hidden="1">
      <c r="A243" s="20" t="str">
        <f>"-"</f>
        <v>-</v>
      </c>
      <c r="B243" s="21" t="s">
        <v>12</v>
      </c>
      <c r="C243" s="22">
        <v>30</v>
      </c>
      <c r="D243" s="22">
        <v>2.31</v>
      </c>
      <c r="E243" s="22">
        <v>0.9</v>
      </c>
      <c r="F243" s="22">
        <v>15.03</v>
      </c>
      <c r="G243" s="22">
        <v>80.8</v>
      </c>
    </row>
    <row r="244" spans="1:7" ht="23.25" customHeight="1" hidden="1">
      <c r="A244" s="20">
        <f>""</f>
      </c>
      <c r="B244" s="21" t="s">
        <v>14</v>
      </c>
      <c r="C244" s="22">
        <v>20</v>
      </c>
      <c r="D244" s="22">
        <v>0.2</v>
      </c>
      <c r="E244" s="22">
        <v>14.5</v>
      </c>
      <c r="F244" s="22">
        <v>0.3</v>
      </c>
      <c r="G244" s="22">
        <v>132</v>
      </c>
    </row>
    <row r="245" spans="1:7" ht="28.5" customHeight="1" hidden="1">
      <c r="A245" s="23" t="str">
        <f>"-"</f>
        <v>-</v>
      </c>
      <c r="B245" s="21" t="s">
        <v>13</v>
      </c>
      <c r="C245" s="22">
        <v>20</v>
      </c>
      <c r="D245" s="22">
        <v>1.9</v>
      </c>
      <c r="E245" s="22">
        <v>0.25</v>
      </c>
      <c r="F245" s="22">
        <v>11.7</v>
      </c>
      <c r="G245" s="22">
        <v>57.5</v>
      </c>
    </row>
    <row r="246" spans="1:7" ht="25.5" customHeight="1" hidden="1" thickBot="1">
      <c r="A246" s="23" t="str">
        <f>"-"</f>
        <v>-</v>
      </c>
      <c r="B246" s="24" t="s">
        <v>53</v>
      </c>
      <c r="C246" s="25">
        <v>125</v>
      </c>
      <c r="D246" s="25">
        <v>4.1</v>
      </c>
      <c r="E246" s="2">
        <v>1.5</v>
      </c>
      <c r="F246" s="2">
        <v>5.9</v>
      </c>
      <c r="G246" s="2">
        <v>55.6</v>
      </c>
    </row>
    <row r="247" spans="1:7" ht="28.5" customHeight="1" hidden="1">
      <c r="A247" s="23" t="str">
        <f>"-"</f>
        <v>-</v>
      </c>
      <c r="B247" s="24"/>
      <c r="C247" s="25"/>
      <c r="D247" s="25"/>
      <c r="E247" s="25"/>
      <c r="F247" s="25"/>
      <c r="G247" s="25"/>
    </row>
    <row r="248" spans="1:7" ht="30.75" customHeight="1" hidden="1" thickBot="1">
      <c r="A248" s="3"/>
      <c r="B248" s="19" t="s">
        <v>5</v>
      </c>
      <c r="C248" s="29">
        <f>SUM(C240:C247)</f>
        <v>595</v>
      </c>
      <c r="D248" s="29">
        <f>SUM(D240:D247)</f>
        <v>15.129999999999999</v>
      </c>
      <c r="E248" s="29">
        <f>SUM(E240:E247)</f>
        <v>23.15</v>
      </c>
      <c r="F248" s="29">
        <f>SUM(F240:F247)</f>
        <v>73.93</v>
      </c>
      <c r="G248" s="29">
        <f>SUM(G240:G247)</f>
        <v>571.9</v>
      </c>
    </row>
    <row r="249" spans="1:7" ht="42" customHeight="1" hidden="1" thickBot="1">
      <c r="A249" s="1"/>
      <c r="B249" s="18" t="s">
        <v>6</v>
      </c>
      <c r="C249" s="4"/>
      <c r="D249" s="4"/>
      <c r="E249" s="4"/>
      <c r="F249" s="4"/>
      <c r="G249" s="4"/>
    </row>
    <row r="250" spans="1:7" ht="36" customHeight="1" hidden="1" thickBot="1">
      <c r="A250" s="20" t="str">
        <f>"6/2"</f>
        <v>6/2</v>
      </c>
      <c r="B250" s="21" t="s">
        <v>26</v>
      </c>
      <c r="C250" s="22">
        <v>200</v>
      </c>
      <c r="D250" s="22">
        <v>1.5</v>
      </c>
      <c r="E250" s="2">
        <v>2.4</v>
      </c>
      <c r="F250" s="2">
        <v>6</v>
      </c>
      <c r="G250" s="2">
        <v>55</v>
      </c>
    </row>
    <row r="251" spans="1:7" ht="32.25" customHeight="1" hidden="1" thickBot="1">
      <c r="A251" s="20" t="str">
        <f>"3/4"</f>
        <v>3/4</v>
      </c>
      <c r="B251" s="21" t="s">
        <v>100</v>
      </c>
      <c r="C251" s="34">
        <v>150</v>
      </c>
      <c r="D251" s="22">
        <v>4.6</v>
      </c>
      <c r="E251" s="2">
        <v>4</v>
      </c>
      <c r="F251" s="2">
        <v>20</v>
      </c>
      <c r="G251" s="2">
        <v>135</v>
      </c>
    </row>
    <row r="252" spans="1:7" ht="33" customHeight="1" hidden="1" thickBot="1">
      <c r="A252" s="20" t="str">
        <f>"42/8"</f>
        <v>42/8</v>
      </c>
      <c r="B252" s="21" t="s">
        <v>42</v>
      </c>
      <c r="C252" s="22">
        <v>100</v>
      </c>
      <c r="D252" s="22">
        <v>13.9</v>
      </c>
      <c r="E252" s="2">
        <v>15</v>
      </c>
      <c r="F252" s="2">
        <v>13.7</v>
      </c>
      <c r="G252" s="2">
        <v>238</v>
      </c>
    </row>
    <row r="253" spans="1:7" ht="35.25" customHeight="1" hidden="1" thickBot="1">
      <c r="A253" s="20" t="str">
        <f>"1/11"</f>
        <v>1/11</v>
      </c>
      <c r="B253" s="21" t="s">
        <v>24</v>
      </c>
      <c r="C253" s="22">
        <v>50</v>
      </c>
      <c r="D253" s="22">
        <v>9.95</v>
      </c>
      <c r="E253" s="2">
        <v>25.6</v>
      </c>
      <c r="F253" s="2">
        <v>33.1</v>
      </c>
      <c r="G253" s="2">
        <v>406</v>
      </c>
    </row>
    <row r="254" spans="1:7" ht="35.25" customHeight="1" hidden="1" thickBot="1">
      <c r="A254" s="20" t="str">
        <f>"6/10"</f>
        <v>6/10</v>
      </c>
      <c r="B254" s="21" t="s">
        <v>65</v>
      </c>
      <c r="C254" s="22">
        <v>200</v>
      </c>
      <c r="D254" s="22">
        <v>1.02</v>
      </c>
      <c r="E254" s="2">
        <v>0.1</v>
      </c>
      <c r="F254" s="2">
        <v>19.8</v>
      </c>
      <c r="G254" s="2">
        <v>88</v>
      </c>
    </row>
    <row r="255" spans="1:7" ht="25.5" customHeight="1" hidden="1">
      <c r="A255" s="20" t="str">
        <f>"-"</f>
        <v>-</v>
      </c>
      <c r="B255" s="21" t="s">
        <v>13</v>
      </c>
      <c r="C255" s="22">
        <v>50</v>
      </c>
      <c r="D255" s="22">
        <v>3.8</v>
      </c>
      <c r="E255" s="22">
        <v>0.5</v>
      </c>
      <c r="F255" s="22">
        <v>23.4</v>
      </c>
      <c r="G255" s="22">
        <v>115</v>
      </c>
    </row>
    <row r="256" spans="1:7" ht="38.25" customHeight="1" hidden="1">
      <c r="A256" s="23" t="str">
        <f>"-"</f>
        <v>-</v>
      </c>
      <c r="B256" s="24" t="s">
        <v>8</v>
      </c>
      <c r="C256" s="25">
        <v>40</v>
      </c>
      <c r="D256" s="25">
        <v>2.64</v>
      </c>
      <c r="E256" s="25">
        <v>0.48</v>
      </c>
      <c r="F256" s="25">
        <v>13.36</v>
      </c>
      <c r="G256" s="25">
        <v>77.3</v>
      </c>
    </row>
    <row r="257" spans="1:7" ht="29.25" customHeight="1" hidden="1" thickBot="1">
      <c r="A257" s="3"/>
      <c r="B257" s="33" t="s">
        <v>5</v>
      </c>
      <c r="C257" s="29">
        <f>SUM(C249:C256)</f>
        <v>790</v>
      </c>
      <c r="D257" s="29">
        <f>SUM(D249:D256)</f>
        <v>37.41</v>
      </c>
      <c r="E257" s="29">
        <f>SUM(E249:E256)</f>
        <v>48.08</v>
      </c>
      <c r="F257" s="29">
        <f>SUM(F249:F256)</f>
        <v>129.36</v>
      </c>
      <c r="G257" s="29">
        <f>SUM(G249:G256)</f>
        <v>1114.3</v>
      </c>
    </row>
    <row r="258" spans="1:7" ht="27" customHeight="1" hidden="1" thickBot="1">
      <c r="A258" s="3"/>
      <c r="B258" s="35" t="s">
        <v>9</v>
      </c>
      <c r="C258" s="36">
        <f>SUM(C248:C256)</f>
        <v>1385</v>
      </c>
      <c r="D258" s="36">
        <f>SUM(D248,D257)</f>
        <v>52.53999999999999</v>
      </c>
      <c r="E258" s="36">
        <f>SUM(E248,E257)</f>
        <v>71.22999999999999</v>
      </c>
      <c r="F258" s="36">
        <f>SUM(F248,F257)</f>
        <v>203.29000000000002</v>
      </c>
      <c r="G258" s="36">
        <f>SUM(G248,G257)</f>
        <v>1686.1999999999998</v>
      </c>
    </row>
    <row r="259" spans="1:7" ht="42" customHeight="1" hidden="1" thickBot="1">
      <c r="A259" s="3"/>
      <c r="B259" s="26" t="s">
        <v>20</v>
      </c>
      <c r="C259" s="2"/>
      <c r="D259" s="2">
        <v>77</v>
      </c>
      <c r="E259" s="2">
        <v>79</v>
      </c>
      <c r="F259" s="2">
        <v>335</v>
      </c>
      <c r="G259" s="2">
        <v>2350</v>
      </c>
    </row>
    <row r="260" spans="1:7" ht="37.5" customHeight="1" hidden="1" thickBot="1">
      <c r="A260" s="3"/>
      <c r="B260" s="31" t="s">
        <v>21</v>
      </c>
      <c r="C260" s="2"/>
      <c r="D260" s="28">
        <f>D258-D259</f>
        <v>-24.460000000000008</v>
      </c>
      <c r="E260" s="28">
        <f>E258-E259</f>
        <v>-7.77000000000001</v>
      </c>
      <c r="F260" s="28">
        <f>F258-F259</f>
        <v>-131.70999999999998</v>
      </c>
      <c r="G260" s="28">
        <f>G258-G259</f>
        <v>-663.8000000000002</v>
      </c>
    </row>
    <row r="261" spans="1:7" ht="31.5" customHeight="1" hidden="1" thickBot="1">
      <c r="A261" s="1"/>
      <c r="B261" s="18" t="s">
        <v>54</v>
      </c>
      <c r="C261" s="4"/>
      <c r="D261" s="4"/>
      <c r="E261" s="4"/>
      <c r="F261" s="4"/>
      <c r="G261" s="4"/>
    </row>
    <row r="262" spans="1:7" ht="43.5" customHeight="1" hidden="1">
      <c r="A262" s="20" t="str">
        <f>"11/4"</f>
        <v>11/4</v>
      </c>
      <c r="B262" s="21" t="s">
        <v>56</v>
      </c>
      <c r="C262" s="22">
        <v>200</v>
      </c>
      <c r="D262" s="22">
        <v>2.2</v>
      </c>
      <c r="E262" s="22">
        <v>4.3</v>
      </c>
      <c r="F262" s="22">
        <v>26.6</v>
      </c>
      <c r="G262" s="22">
        <v>157</v>
      </c>
    </row>
    <row r="263" spans="1:7" ht="33" customHeight="1" hidden="1">
      <c r="A263" s="20" t="str">
        <f>"32/10"</f>
        <v>32/10</v>
      </c>
      <c r="B263" s="21" t="s">
        <v>95</v>
      </c>
      <c r="C263" s="22">
        <v>200</v>
      </c>
      <c r="D263" s="22">
        <v>3.1</v>
      </c>
      <c r="E263" s="22">
        <v>3.2</v>
      </c>
      <c r="F263" s="22">
        <v>14.4</v>
      </c>
      <c r="G263" s="22">
        <v>96</v>
      </c>
    </row>
    <row r="264" spans="1:7" ht="39" customHeight="1" hidden="1">
      <c r="A264" s="20" t="str">
        <f>"-"</f>
        <v>-</v>
      </c>
      <c r="B264" s="21" t="s">
        <v>12</v>
      </c>
      <c r="C264" s="22">
        <v>30</v>
      </c>
      <c r="D264" s="22">
        <v>2.31</v>
      </c>
      <c r="E264" s="22">
        <v>1.2</v>
      </c>
      <c r="F264" s="22">
        <v>20.04</v>
      </c>
      <c r="G264" s="22">
        <v>107.8</v>
      </c>
    </row>
    <row r="265" spans="1:7" ht="33" customHeight="1" hidden="1">
      <c r="A265" s="20" t="str">
        <f>"4/13"</f>
        <v>4/13</v>
      </c>
      <c r="B265" s="21" t="s">
        <v>28</v>
      </c>
      <c r="C265" s="22">
        <v>15</v>
      </c>
      <c r="D265" s="22">
        <v>3.95</v>
      </c>
      <c r="E265" s="22">
        <v>0.06</v>
      </c>
      <c r="F265" s="22">
        <v>14.87</v>
      </c>
      <c r="G265" s="22">
        <v>69</v>
      </c>
    </row>
    <row r="266" spans="1:13" ht="28.5" customHeight="1" hidden="1">
      <c r="A266" s="20"/>
      <c r="B266" s="21" t="s">
        <v>13</v>
      </c>
      <c r="C266" s="22">
        <v>20</v>
      </c>
      <c r="D266" s="22">
        <v>1.9</v>
      </c>
      <c r="E266" s="22">
        <v>0.25</v>
      </c>
      <c r="F266" s="22">
        <v>11.7</v>
      </c>
      <c r="G266" s="22">
        <v>57.5</v>
      </c>
      <c r="H266" s="10"/>
      <c r="I266" s="10"/>
      <c r="J266" s="11"/>
      <c r="K266" s="11"/>
      <c r="L266" s="12"/>
      <c r="M266" s="12"/>
    </row>
    <row r="267" spans="1:7" ht="40.5" customHeight="1" hidden="1">
      <c r="A267" s="23" t="str">
        <f>"-"</f>
        <v>-</v>
      </c>
      <c r="B267" s="24" t="s">
        <v>140</v>
      </c>
      <c r="C267" s="25">
        <v>150</v>
      </c>
      <c r="D267" s="25">
        <v>14.25</v>
      </c>
      <c r="E267" s="25">
        <v>15</v>
      </c>
      <c r="F267" s="25">
        <v>21.3</v>
      </c>
      <c r="G267" s="25">
        <v>247.5</v>
      </c>
    </row>
    <row r="268" spans="1:7" ht="26.25" customHeight="1" hidden="1">
      <c r="A268" s="23" t="str">
        <f>"-"</f>
        <v>-</v>
      </c>
      <c r="B268" s="24"/>
      <c r="C268" s="25"/>
      <c r="D268" s="25"/>
      <c r="E268" s="25"/>
      <c r="F268" s="25"/>
      <c r="G268" s="25"/>
    </row>
    <row r="269" spans="1:7" ht="31.5" customHeight="1" hidden="1" thickBot="1">
      <c r="A269" s="3"/>
      <c r="B269" s="19" t="s">
        <v>5</v>
      </c>
      <c r="C269" s="29">
        <f>SUM(C262:C268)</f>
        <v>615</v>
      </c>
      <c r="D269" s="29">
        <f>SUM(D262:D268)</f>
        <v>27.71</v>
      </c>
      <c r="E269" s="29">
        <f>SUM(E262:E268)</f>
        <v>24.009999999999998</v>
      </c>
      <c r="F269" s="29">
        <f>SUM(F262:F268)</f>
        <v>108.91</v>
      </c>
      <c r="G269" s="29">
        <f>SUM(G262:G268)</f>
        <v>734.8</v>
      </c>
    </row>
    <row r="270" spans="1:7" ht="48.75" customHeight="1" hidden="1" thickBot="1">
      <c r="A270" s="3"/>
      <c r="B270" s="18" t="s">
        <v>6</v>
      </c>
      <c r="C270" s="4"/>
      <c r="D270" s="4"/>
      <c r="E270" s="4"/>
      <c r="F270" s="4"/>
      <c r="G270" s="4"/>
    </row>
    <row r="271" spans="1:7" ht="50.25" customHeight="1" hidden="1" thickBot="1">
      <c r="A271" s="20" t="str">
        <f>"35/1"</f>
        <v>35/1</v>
      </c>
      <c r="B271" s="21" t="s">
        <v>37</v>
      </c>
      <c r="C271" s="22">
        <v>100</v>
      </c>
      <c r="D271" s="22">
        <v>1.29</v>
      </c>
      <c r="E271" s="2">
        <v>35.9</v>
      </c>
      <c r="F271" s="2">
        <v>14.6</v>
      </c>
      <c r="G271" s="2">
        <v>597</v>
      </c>
    </row>
    <row r="272" spans="1:7" ht="34.5" customHeight="1" hidden="1" thickBot="1">
      <c r="A272" s="20" t="str">
        <f>"9/2"</f>
        <v>9/2</v>
      </c>
      <c r="B272" s="21" t="s">
        <v>32</v>
      </c>
      <c r="C272" s="22">
        <v>200</v>
      </c>
      <c r="D272" s="22">
        <v>1.92</v>
      </c>
      <c r="E272" s="2">
        <v>4.2</v>
      </c>
      <c r="F272" s="2">
        <v>15.7</v>
      </c>
      <c r="G272" s="2">
        <v>127</v>
      </c>
    </row>
    <row r="273" spans="1:7" ht="33.75" customHeight="1" hidden="1" thickBot="1">
      <c r="A273" s="20"/>
      <c r="B273" s="21" t="s">
        <v>80</v>
      </c>
      <c r="C273" s="22">
        <v>20</v>
      </c>
      <c r="D273" s="22">
        <v>4.7</v>
      </c>
      <c r="E273" s="2">
        <v>4.5</v>
      </c>
      <c r="F273" s="2">
        <v>0</v>
      </c>
      <c r="G273" s="2">
        <v>59</v>
      </c>
    </row>
    <row r="274" spans="1:7" ht="48" customHeight="1" hidden="1">
      <c r="A274" s="20"/>
      <c r="B274" s="21" t="s">
        <v>144</v>
      </c>
      <c r="C274" s="22">
        <v>200</v>
      </c>
      <c r="D274" s="22">
        <v>15.7</v>
      </c>
      <c r="E274" s="22">
        <v>16</v>
      </c>
      <c r="F274" s="22">
        <v>19.8</v>
      </c>
      <c r="G274" s="22">
        <v>283</v>
      </c>
    </row>
    <row r="275" spans="1:7" ht="36.75" customHeight="1" hidden="1">
      <c r="A275" s="20"/>
      <c r="B275" s="21"/>
      <c r="C275" s="22"/>
      <c r="D275" s="22"/>
      <c r="E275" s="22"/>
      <c r="F275" s="22"/>
      <c r="G275" s="22"/>
    </row>
    <row r="276" spans="1:7" ht="24.75" customHeight="1" hidden="1" thickBot="1">
      <c r="A276" s="20" t="str">
        <f>"20/10"</f>
        <v>20/10</v>
      </c>
      <c r="B276" s="21" t="s">
        <v>101</v>
      </c>
      <c r="C276" s="22">
        <v>200</v>
      </c>
      <c r="D276" s="22">
        <v>1.02</v>
      </c>
      <c r="E276" s="2">
        <v>0.1</v>
      </c>
      <c r="F276" s="2">
        <v>30.6</v>
      </c>
      <c r="G276" s="2">
        <v>131</v>
      </c>
    </row>
    <row r="277" spans="1:7" ht="24.75" customHeight="1" hidden="1">
      <c r="A277" s="20"/>
      <c r="B277" s="21" t="s">
        <v>149</v>
      </c>
      <c r="C277" s="22">
        <v>200</v>
      </c>
      <c r="D277" s="22">
        <v>3</v>
      </c>
      <c r="E277" s="55">
        <v>1</v>
      </c>
      <c r="F277" s="55">
        <v>42</v>
      </c>
      <c r="G277" s="55">
        <v>191</v>
      </c>
    </row>
    <row r="278" spans="1:7" ht="33" customHeight="1" hidden="1">
      <c r="A278" s="20" t="str">
        <f>"-"</f>
        <v>-</v>
      </c>
      <c r="B278" s="21" t="s">
        <v>13</v>
      </c>
      <c r="C278" s="22">
        <v>50</v>
      </c>
      <c r="D278" s="22">
        <v>3.8</v>
      </c>
      <c r="E278" s="22">
        <v>0.5</v>
      </c>
      <c r="F278" s="22">
        <v>23.4</v>
      </c>
      <c r="G278" s="22">
        <v>115</v>
      </c>
    </row>
    <row r="279" spans="1:7" ht="26.25" customHeight="1" hidden="1">
      <c r="A279" s="23" t="str">
        <f>"-"</f>
        <v>-</v>
      </c>
      <c r="B279" s="24" t="s">
        <v>8</v>
      </c>
      <c r="C279" s="25">
        <v>40</v>
      </c>
      <c r="D279" s="25">
        <v>2.64</v>
      </c>
      <c r="E279" s="25">
        <v>0.48</v>
      </c>
      <c r="F279" s="25">
        <v>13.36</v>
      </c>
      <c r="G279" s="25">
        <v>77.3</v>
      </c>
    </row>
    <row r="280" spans="1:7" ht="28.5" customHeight="1" hidden="1" thickBot="1">
      <c r="A280" s="3"/>
      <c r="B280" s="19" t="s">
        <v>5</v>
      </c>
      <c r="C280" s="29">
        <f>SUM(C271:C279)</f>
        <v>1010</v>
      </c>
      <c r="D280" s="29">
        <f>SUM(D271:D279)</f>
        <v>34.07</v>
      </c>
      <c r="E280" s="29">
        <f>SUM(E271:E279)</f>
        <v>62.68</v>
      </c>
      <c r="F280" s="29">
        <f>SUM(F271:F279)</f>
        <v>159.45999999999998</v>
      </c>
      <c r="G280" s="29">
        <f>SUM(G271:G279)</f>
        <v>1580.3</v>
      </c>
    </row>
    <row r="281" spans="1:7" ht="34.5" customHeight="1" hidden="1" thickBot="1">
      <c r="A281" s="3"/>
      <c r="B281" s="19" t="s">
        <v>9</v>
      </c>
      <c r="C281" s="36">
        <f>SUM(C269,C280)</f>
        <v>1625</v>
      </c>
      <c r="D281" s="36">
        <f>SUM(D269,D280)</f>
        <v>61.78</v>
      </c>
      <c r="E281" s="36">
        <f>SUM(E269,E280)</f>
        <v>86.69</v>
      </c>
      <c r="F281" s="36">
        <f>SUM(F269,F280)</f>
        <v>268.37</v>
      </c>
      <c r="G281" s="36">
        <f>SUM(G269,G280)</f>
        <v>2315.1</v>
      </c>
    </row>
    <row r="282" spans="1:7" ht="33" customHeight="1" hidden="1" thickBot="1">
      <c r="A282" s="3"/>
      <c r="B282" s="26" t="s">
        <v>20</v>
      </c>
      <c r="C282" s="2"/>
      <c r="D282" s="2">
        <v>77</v>
      </c>
      <c r="E282" s="2">
        <v>79</v>
      </c>
      <c r="F282" s="2">
        <v>335</v>
      </c>
      <c r="G282" s="2">
        <v>2350</v>
      </c>
    </row>
    <row r="283" spans="1:7" ht="25.5" customHeight="1" hidden="1" thickBot="1">
      <c r="A283" s="3"/>
      <c r="B283" s="31" t="s">
        <v>21</v>
      </c>
      <c r="C283" s="2"/>
      <c r="D283" s="28">
        <f>D281-D282</f>
        <v>-15.219999999999999</v>
      </c>
      <c r="E283" s="28">
        <f>E281-E282</f>
        <v>7.689999999999998</v>
      </c>
      <c r="F283" s="28">
        <f>F281-F282</f>
        <v>-66.63</v>
      </c>
      <c r="G283" s="28">
        <f>G281-G282</f>
        <v>-34.90000000000009</v>
      </c>
    </row>
    <row r="284" spans="1:7" ht="30" customHeight="1" hidden="1" thickBot="1">
      <c r="A284" s="1"/>
      <c r="B284" s="18" t="s">
        <v>102</v>
      </c>
      <c r="C284" s="4"/>
      <c r="D284" s="4"/>
      <c r="E284" s="4"/>
      <c r="F284" s="4"/>
      <c r="G284" s="4"/>
    </row>
    <row r="285" spans="1:7" ht="35.25" customHeight="1" hidden="1">
      <c r="A285" s="20" t="str">
        <f>"5/4"</f>
        <v>5/4</v>
      </c>
      <c r="B285" s="21" t="s">
        <v>94</v>
      </c>
      <c r="C285" s="34">
        <v>200</v>
      </c>
      <c r="D285" s="22">
        <v>5.3</v>
      </c>
      <c r="E285" s="22">
        <v>5.1</v>
      </c>
      <c r="F285" s="22">
        <v>28.4</v>
      </c>
      <c r="G285" s="22">
        <v>183</v>
      </c>
    </row>
    <row r="286" spans="1:7" ht="24.75" customHeight="1" hidden="1">
      <c r="A286" s="20" t="str">
        <f>"27/10"</f>
        <v>27/10</v>
      </c>
      <c r="B286" s="21" t="s">
        <v>88</v>
      </c>
      <c r="C286" s="22">
        <v>200</v>
      </c>
      <c r="D286" s="22">
        <v>0.12</v>
      </c>
      <c r="E286" s="22">
        <v>0</v>
      </c>
      <c r="F286" s="22">
        <v>9.8</v>
      </c>
      <c r="G286" s="22">
        <v>38</v>
      </c>
    </row>
    <row r="287" spans="1:7" ht="29.25" customHeight="1" hidden="1">
      <c r="A287" s="20" t="str">
        <f>"-"</f>
        <v>-</v>
      </c>
      <c r="B287" s="21" t="s">
        <v>12</v>
      </c>
      <c r="C287" s="22">
        <v>40</v>
      </c>
      <c r="D287" s="22">
        <v>3.08</v>
      </c>
      <c r="E287" s="22">
        <v>1.2</v>
      </c>
      <c r="F287" s="22">
        <v>20.04</v>
      </c>
      <c r="G287" s="22">
        <v>107.8</v>
      </c>
    </row>
    <row r="288" spans="1:7" ht="27.75" customHeight="1" hidden="1">
      <c r="A288" s="20"/>
      <c r="B288" s="21" t="s">
        <v>13</v>
      </c>
      <c r="C288" s="22">
        <v>20</v>
      </c>
      <c r="D288" s="22">
        <v>1.9</v>
      </c>
      <c r="E288" s="22">
        <v>0.25</v>
      </c>
      <c r="F288" s="22">
        <v>11.7</v>
      </c>
      <c r="G288" s="22">
        <v>57.5</v>
      </c>
    </row>
    <row r="289" spans="1:7" ht="28.5" customHeight="1" hidden="1">
      <c r="A289" s="20" t="str">
        <f>"4/13"</f>
        <v>4/13</v>
      </c>
      <c r="B289" s="21" t="s">
        <v>28</v>
      </c>
      <c r="C289" s="22">
        <v>15</v>
      </c>
      <c r="D289" s="22">
        <v>3.95</v>
      </c>
      <c r="E289" s="22">
        <v>0.06</v>
      </c>
      <c r="F289" s="22">
        <v>14.87</v>
      </c>
      <c r="G289" s="22">
        <v>69</v>
      </c>
    </row>
    <row r="290" spans="1:7" ht="28.5" customHeight="1" hidden="1">
      <c r="A290" s="23" t="str">
        <f>"-"</f>
        <v>-</v>
      </c>
      <c r="B290" s="24" t="s">
        <v>68</v>
      </c>
      <c r="C290" s="25">
        <v>125</v>
      </c>
      <c r="D290" s="25">
        <v>4.1</v>
      </c>
      <c r="E290" s="25">
        <v>1.5</v>
      </c>
      <c r="F290" s="25">
        <v>5.9</v>
      </c>
      <c r="G290" s="25">
        <v>55.6</v>
      </c>
    </row>
    <row r="291" spans="1:7" ht="19.5" customHeight="1" hidden="1" thickBot="1">
      <c r="A291" s="23" t="str">
        <f>"-"</f>
        <v>-</v>
      </c>
      <c r="B291" s="24"/>
      <c r="C291" s="37"/>
      <c r="D291" s="25"/>
      <c r="E291" s="2"/>
      <c r="F291" s="2"/>
      <c r="G291" s="2"/>
    </row>
    <row r="292" spans="1:7" ht="15" hidden="1">
      <c r="A292" s="23" t="str">
        <f>"-"</f>
        <v>-</v>
      </c>
      <c r="B292" s="24"/>
      <c r="C292" s="25"/>
      <c r="D292" s="25"/>
      <c r="E292" s="25"/>
      <c r="F292" s="25"/>
      <c r="G292" s="25"/>
    </row>
    <row r="293" spans="1:7" ht="31.5" customHeight="1" hidden="1" thickBot="1">
      <c r="A293" s="3"/>
      <c r="B293" s="19" t="s">
        <v>5</v>
      </c>
      <c r="C293" s="29">
        <f>SUM(C285:C292)</f>
        <v>600</v>
      </c>
      <c r="D293" s="29">
        <f>SUM(D285:D292)</f>
        <v>18.450000000000003</v>
      </c>
      <c r="E293" s="29">
        <f>SUM(E285:E292)</f>
        <v>8.11</v>
      </c>
      <c r="F293" s="29">
        <f>SUM(F285:F292)</f>
        <v>90.71000000000001</v>
      </c>
      <c r="G293" s="29">
        <f>SUM(G285:G292)</f>
        <v>510.90000000000003</v>
      </c>
    </row>
    <row r="294" spans="1:7" ht="30.75" customHeight="1" hidden="1" thickBot="1">
      <c r="A294" s="3"/>
      <c r="B294" s="48" t="s">
        <v>6</v>
      </c>
      <c r="C294" s="4"/>
      <c r="D294" s="4"/>
      <c r="E294" s="4"/>
      <c r="F294" s="4"/>
      <c r="G294" s="4"/>
    </row>
    <row r="295" spans="1:7" ht="40.5" customHeight="1" hidden="1" thickBot="1">
      <c r="A295" s="20"/>
      <c r="B295" s="21" t="s">
        <v>80</v>
      </c>
      <c r="C295" s="22">
        <v>20</v>
      </c>
      <c r="D295" s="22">
        <v>4.7</v>
      </c>
      <c r="E295" s="2">
        <v>4.5</v>
      </c>
      <c r="F295" s="2">
        <v>0</v>
      </c>
      <c r="G295" s="2">
        <v>59</v>
      </c>
    </row>
    <row r="296" spans="1:7" ht="38.25" customHeight="1" hidden="1">
      <c r="A296" s="20" t="str">
        <f>"39/2"</f>
        <v>39/2</v>
      </c>
      <c r="B296" s="21" t="s">
        <v>103</v>
      </c>
      <c r="C296" s="22">
        <v>200</v>
      </c>
      <c r="D296" s="22">
        <v>4.9</v>
      </c>
      <c r="E296" s="22">
        <v>4.9</v>
      </c>
      <c r="F296" s="22">
        <v>15.6</v>
      </c>
      <c r="G296" s="22">
        <v>138</v>
      </c>
    </row>
    <row r="297" spans="1:7" ht="25.5" customHeight="1" hidden="1" thickBot="1">
      <c r="A297" s="20" t="str">
        <f>"1/9"</f>
        <v>1/9</v>
      </c>
      <c r="B297" s="21" t="s">
        <v>81</v>
      </c>
      <c r="C297" s="22">
        <v>100</v>
      </c>
      <c r="D297" s="22">
        <v>22.6</v>
      </c>
      <c r="E297" s="2">
        <v>19</v>
      </c>
      <c r="F297" s="2">
        <v>0.2</v>
      </c>
      <c r="G297" s="2">
        <v>263</v>
      </c>
    </row>
    <row r="298" spans="1:7" ht="25.5" customHeight="1" hidden="1">
      <c r="A298" s="20" t="str">
        <f>"3/3"</f>
        <v>3/3</v>
      </c>
      <c r="B298" s="21" t="s">
        <v>27</v>
      </c>
      <c r="C298" s="22">
        <v>150</v>
      </c>
      <c r="D298" s="22">
        <v>3.1</v>
      </c>
      <c r="E298" s="22">
        <v>4.2</v>
      </c>
      <c r="F298" s="22">
        <v>20.6</v>
      </c>
      <c r="G298" s="22">
        <v>160</v>
      </c>
    </row>
    <row r="299" spans="1:7" ht="28.5" customHeight="1" hidden="1" thickBot="1">
      <c r="A299" s="20" t="str">
        <f>"6/10"</f>
        <v>6/10</v>
      </c>
      <c r="B299" s="21" t="s">
        <v>65</v>
      </c>
      <c r="C299" s="22">
        <v>200</v>
      </c>
      <c r="D299" s="22">
        <v>1.02</v>
      </c>
      <c r="E299" s="2">
        <v>0.1</v>
      </c>
      <c r="F299" s="2">
        <v>19.8</v>
      </c>
      <c r="G299" s="2">
        <v>88</v>
      </c>
    </row>
    <row r="300" spans="1:7" ht="26.25" customHeight="1" hidden="1">
      <c r="A300" s="20" t="str">
        <f>"-"</f>
        <v>-</v>
      </c>
      <c r="B300" s="21"/>
      <c r="C300" s="22"/>
      <c r="D300" s="22"/>
      <c r="E300" s="22"/>
      <c r="F300" s="22"/>
      <c r="G300" s="22"/>
    </row>
    <row r="301" spans="1:7" ht="26.25" customHeight="1" hidden="1">
      <c r="A301" s="20" t="str">
        <f>"-"</f>
        <v>-</v>
      </c>
      <c r="B301" s="21" t="s">
        <v>13</v>
      </c>
      <c r="C301" s="22">
        <v>50</v>
      </c>
      <c r="D301" s="22">
        <v>3.8</v>
      </c>
      <c r="E301" s="22">
        <v>0.5</v>
      </c>
      <c r="F301" s="22">
        <v>23.4</v>
      </c>
      <c r="G301" s="22">
        <v>115</v>
      </c>
    </row>
    <row r="302" spans="1:7" ht="30.75" customHeight="1" hidden="1">
      <c r="A302" s="23" t="str">
        <f>"-"</f>
        <v>-</v>
      </c>
      <c r="B302" s="24" t="s">
        <v>8</v>
      </c>
      <c r="C302" s="25">
        <v>40</v>
      </c>
      <c r="D302" s="25">
        <v>2.64</v>
      </c>
      <c r="E302" s="25">
        <v>0.48</v>
      </c>
      <c r="F302" s="25">
        <v>13.36</v>
      </c>
      <c r="G302" s="25">
        <v>77.3</v>
      </c>
    </row>
    <row r="303" spans="1:7" ht="24" customHeight="1" hidden="1" thickBot="1">
      <c r="A303" s="3"/>
      <c r="B303" s="19" t="s">
        <v>5</v>
      </c>
      <c r="C303" s="29">
        <f>SUM(C295:C302)</f>
        <v>760</v>
      </c>
      <c r="D303" s="29">
        <f>SUM(D295:D302)</f>
        <v>42.760000000000005</v>
      </c>
      <c r="E303" s="29">
        <f>SUM(E295:E302)</f>
        <v>33.68</v>
      </c>
      <c r="F303" s="29">
        <f>SUM(F295:F302)</f>
        <v>92.96</v>
      </c>
      <c r="G303" s="29">
        <f>SUM(G295:G302)</f>
        <v>900.3</v>
      </c>
    </row>
    <row r="304" spans="1:7" ht="24.75" customHeight="1" hidden="1" thickBot="1">
      <c r="A304" s="3"/>
      <c r="B304" s="19" t="s">
        <v>9</v>
      </c>
      <c r="C304" s="36">
        <f>SUM(C293,C303)</f>
        <v>1360</v>
      </c>
      <c r="D304" s="36">
        <f>SUM(D293,D303)</f>
        <v>61.21000000000001</v>
      </c>
      <c r="E304" s="36">
        <f>SUM(E293,E303)</f>
        <v>41.79</v>
      </c>
      <c r="F304" s="36">
        <f>SUM(F293,F303)</f>
        <v>183.67000000000002</v>
      </c>
      <c r="G304" s="36">
        <f>SUM(G293,G303)</f>
        <v>1411.2</v>
      </c>
    </row>
    <row r="305" spans="1:7" ht="31.5" hidden="1" thickBot="1">
      <c r="A305" s="3"/>
      <c r="B305" s="26" t="s">
        <v>20</v>
      </c>
      <c r="C305" s="2"/>
      <c r="D305" s="2">
        <v>77</v>
      </c>
      <c r="E305" s="2">
        <v>79</v>
      </c>
      <c r="F305" s="2">
        <v>335</v>
      </c>
      <c r="G305" s="2">
        <v>2350</v>
      </c>
    </row>
    <row r="306" spans="1:7" ht="24.75" customHeight="1" hidden="1" thickBot="1">
      <c r="A306" s="3"/>
      <c r="B306" s="31" t="s">
        <v>21</v>
      </c>
      <c r="C306" s="2"/>
      <c r="D306" s="28">
        <f>D304-D305</f>
        <v>-15.789999999999992</v>
      </c>
      <c r="E306" s="28">
        <f>E304-E305</f>
        <v>-37.21</v>
      </c>
      <c r="F306" s="28">
        <f>F304-F305</f>
        <v>-151.32999999999998</v>
      </c>
      <c r="G306" s="28">
        <f>G304-G305</f>
        <v>-938.8</v>
      </c>
    </row>
    <row r="307" spans="1:7" ht="29.25" customHeight="1" hidden="1" thickBot="1">
      <c r="A307" s="1"/>
      <c r="B307" s="18" t="s">
        <v>55</v>
      </c>
      <c r="C307" s="4"/>
      <c r="D307" s="4"/>
      <c r="E307" s="4"/>
      <c r="F307" s="4"/>
      <c r="G307" s="4"/>
    </row>
    <row r="308" spans="1:7" ht="36.75" customHeight="1" hidden="1">
      <c r="A308" s="20" t="str">
        <f>"11/4"</f>
        <v>11/4</v>
      </c>
      <c r="B308" s="21" t="s">
        <v>85</v>
      </c>
      <c r="C308" s="22">
        <v>200</v>
      </c>
      <c r="D308" s="22">
        <v>6.5</v>
      </c>
      <c r="E308" s="22">
        <v>6.6</v>
      </c>
      <c r="F308" s="22">
        <v>31.2</v>
      </c>
      <c r="G308" s="22">
        <v>214</v>
      </c>
    </row>
    <row r="309" spans="1:7" ht="31.5" customHeight="1" hidden="1" thickBot="1">
      <c r="A309" s="20" t="str">
        <f>"80"</f>
        <v>80</v>
      </c>
      <c r="B309" s="43" t="s">
        <v>76</v>
      </c>
      <c r="C309" s="22">
        <v>200</v>
      </c>
      <c r="D309" s="42" t="s">
        <v>77</v>
      </c>
      <c r="E309" s="2">
        <v>0</v>
      </c>
      <c r="F309" s="2">
        <v>19</v>
      </c>
      <c r="G309" s="2">
        <v>80</v>
      </c>
    </row>
    <row r="310" spans="1:7" ht="27" customHeight="1" hidden="1">
      <c r="A310" s="20" t="str">
        <f>"-"</f>
        <v>-</v>
      </c>
      <c r="B310" s="21" t="s">
        <v>12</v>
      </c>
      <c r="C310" s="22">
        <v>40</v>
      </c>
      <c r="D310" s="22">
        <v>2.31</v>
      </c>
      <c r="E310" s="22">
        <v>1.2</v>
      </c>
      <c r="F310" s="22">
        <v>20.04</v>
      </c>
      <c r="G310" s="22">
        <v>107.8</v>
      </c>
    </row>
    <row r="311" spans="1:7" ht="29.25" customHeight="1" hidden="1">
      <c r="A311" s="20"/>
      <c r="B311" s="21" t="s">
        <v>14</v>
      </c>
      <c r="C311" s="22">
        <v>20</v>
      </c>
      <c r="D311" s="22">
        <v>3.95</v>
      </c>
      <c r="E311" s="22">
        <v>0.06</v>
      </c>
      <c r="F311" s="22">
        <v>14.87</v>
      </c>
      <c r="G311" s="22">
        <v>69</v>
      </c>
    </row>
    <row r="312" spans="1:7" ht="31.5" customHeight="1" hidden="1">
      <c r="A312" s="20"/>
      <c r="B312" s="21" t="s">
        <v>13</v>
      </c>
      <c r="C312" s="22">
        <v>40</v>
      </c>
      <c r="D312" s="22">
        <v>1.9</v>
      </c>
      <c r="E312" s="22">
        <v>0.25</v>
      </c>
      <c r="F312" s="22">
        <v>11.7</v>
      </c>
      <c r="G312" s="22">
        <v>57.5</v>
      </c>
    </row>
    <row r="313" spans="1:7" ht="29.25" customHeight="1" hidden="1">
      <c r="A313" s="23"/>
      <c r="B313" s="24"/>
      <c r="C313" s="25"/>
      <c r="D313" s="25"/>
      <c r="E313" s="25"/>
      <c r="F313" s="25"/>
      <c r="G313" s="25"/>
    </row>
    <row r="314" spans="1:7" ht="29.25" customHeight="1" hidden="1">
      <c r="A314" s="23" t="str">
        <f>"-"</f>
        <v>-</v>
      </c>
      <c r="B314" s="21"/>
      <c r="C314" s="22"/>
      <c r="D314" s="22"/>
      <c r="E314" s="22"/>
      <c r="F314" s="22"/>
      <c r="G314" s="22"/>
    </row>
    <row r="315" spans="1:7" ht="15" hidden="1">
      <c r="A315" s="23" t="str">
        <f>"-"</f>
        <v>-</v>
      </c>
      <c r="B315" s="24"/>
      <c r="C315" s="25"/>
      <c r="D315" s="25"/>
      <c r="E315" s="25"/>
      <c r="F315" s="25"/>
      <c r="G315" s="25"/>
    </row>
    <row r="316" spans="1:7" ht="31.5" customHeight="1" hidden="1" thickBot="1">
      <c r="A316" s="3"/>
      <c r="B316" s="19" t="s">
        <v>5</v>
      </c>
      <c r="C316" s="29">
        <f>SUM(C308:C315)</f>
        <v>500</v>
      </c>
      <c r="D316" s="29">
        <f>SUM(D308:D315)</f>
        <v>14.660000000000002</v>
      </c>
      <c r="E316" s="29">
        <f>SUM(E308:E315)</f>
        <v>8.11</v>
      </c>
      <c r="F316" s="29">
        <f>SUM(F308:F315)</f>
        <v>96.81000000000002</v>
      </c>
      <c r="G316" s="29">
        <f>SUM(G308:G315)</f>
        <v>528.3</v>
      </c>
    </row>
    <row r="317" spans="1:7" ht="33" customHeight="1" hidden="1" thickBot="1">
      <c r="A317" s="1"/>
      <c r="B317" s="48" t="s">
        <v>6</v>
      </c>
      <c r="C317" s="4"/>
      <c r="D317" s="4"/>
      <c r="E317" s="4"/>
      <c r="F317" s="4"/>
      <c r="G317" s="4"/>
    </row>
    <row r="318" spans="1:7" ht="47.25" customHeight="1" hidden="1" thickBot="1">
      <c r="A318" s="20"/>
      <c r="B318" s="21" t="s">
        <v>80</v>
      </c>
      <c r="C318" s="22">
        <v>20</v>
      </c>
      <c r="D318" s="22">
        <v>4.7</v>
      </c>
      <c r="E318" s="2">
        <v>4.5</v>
      </c>
      <c r="F318" s="2">
        <v>0</v>
      </c>
      <c r="G318" s="2">
        <v>59</v>
      </c>
    </row>
    <row r="319" spans="1:7" ht="37.5" customHeight="1" hidden="1">
      <c r="A319" s="20" t="str">
        <f>"6/2"</f>
        <v>6/2</v>
      </c>
      <c r="B319" s="21" t="s">
        <v>57</v>
      </c>
      <c r="C319" s="22">
        <v>200</v>
      </c>
      <c r="D319" s="22">
        <v>1.8</v>
      </c>
      <c r="E319" s="22">
        <v>4.8</v>
      </c>
      <c r="F319" s="22">
        <v>11.8</v>
      </c>
      <c r="G319" s="22">
        <v>97.6</v>
      </c>
    </row>
    <row r="320" spans="1:7" ht="28.5" customHeight="1" hidden="1" thickBot="1">
      <c r="A320" s="20" t="str">
        <f>"38/3"</f>
        <v>38/3</v>
      </c>
      <c r="B320" s="21" t="s">
        <v>86</v>
      </c>
      <c r="C320" s="22">
        <v>150</v>
      </c>
      <c r="D320" s="22">
        <v>3.9</v>
      </c>
      <c r="E320" s="2">
        <v>8</v>
      </c>
      <c r="F320" s="2">
        <v>38.8</v>
      </c>
      <c r="G320" s="2">
        <v>247</v>
      </c>
    </row>
    <row r="321" spans="1:7" ht="25.5" customHeight="1" hidden="1">
      <c r="A321" s="20">
        <v>12</v>
      </c>
      <c r="B321" s="21" t="s">
        <v>145</v>
      </c>
      <c r="C321" s="22">
        <v>100</v>
      </c>
      <c r="D321" s="22">
        <v>14.9</v>
      </c>
      <c r="E321" s="22">
        <v>15.7</v>
      </c>
      <c r="F321" s="22">
        <v>4.7</v>
      </c>
      <c r="G321" s="22">
        <v>221</v>
      </c>
    </row>
    <row r="322" spans="1:7" ht="27" customHeight="1" hidden="1" thickBot="1">
      <c r="A322" s="20" t="str">
        <f>"37/10"</f>
        <v>37/10</v>
      </c>
      <c r="B322" s="21" t="s">
        <v>61</v>
      </c>
      <c r="C322" s="22">
        <v>200</v>
      </c>
      <c r="D322" s="22">
        <v>0.24</v>
      </c>
      <c r="E322" s="2">
        <v>0.1</v>
      </c>
      <c r="F322" s="2">
        <v>13.1</v>
      </c>
      <c r="G322" s="2">
        <v>56</v>
      </c>
    </row>
    <row r="323" spans="1:7" ht="25.5" customHeight="1" hidden="1" thickBot="1">
      <c r="A323" s="23" t="s">
        <v>92</v>
      </c>
      <c r="B323" s="24" t="s">
        <v>47</v>
      </c>
      <c r="C323" s="37">
        <v>200</v>
      </c>
      <c r="D323" s="25">
        <v>1.4</v>
      </c>
      <c r="E323" s="2">
        <v>0.2</v>
      </c>
      <c r="F323" s="2">
        <v>26.4</v>
      </c>
      <c r="G323" s="2">
        <v>108</v>
      </c>
    </row>
    <row r="324" spans="1:7" ht="28.5" customHeight="1" hidden="1">
      <c r="A324" s="20" t="str">
        <f>"-"</f>
        <v>-</v>
      </c>
      <c r="B324" s="21" t="s">
        <v>13</v>
      </c>
      <c r="C324" s="22">
        <v>50</v>
      </c>
      <c r="D324" s="22">
        <v>3.8</v>
      </c>
      <c r="E324" s="22">
        <v>0.5</v>
      </c>
      <c r="F324" s="22">
        <v>23.4</v>
      </c>
      <c r="G324" s="22">
        <v>115</v>
      </c>
    </row>
    <row r="325" spans="1:7" ht="37.5" customHeight="1" hidden="1">
      <c r="A325" s="23" t="str">
        <f>"-"</f>
        <v>-</v>
      </c>
      <c r="B325" s="24" t="s">
        <v>8</v>
      </c>
      <c r="C325" s="25">
        <v>40</v>
      </c>
      <c r="D325" s="25">
        <v>2.64</v>
      </c>
      <c r="E325" s="25">
        <v>0.48</v>
      </c>
      <c r="F325" s="25">
        <v>13.36</v>
      </c>
      <c r="G325" s="25">
        <v>77.3</v>
      </c>
    </row>
    <row r="326" spans="1:7" ht="30" customHeight="1" hidden="1" thickBot="1">
      <c r="A326" s="3"/>
      <c r="B326" s="33" t="s">
        <v>5</v>
      </c>
      <c r="C326" s="29">
        <f>SUM(C317:C325)</f>
        <v>960</v>
      </c>
      <c r="D326" s="29">
        <f>SUM(D317:D325)</f>
        <v>33.379999999999995</v>
      </c>
      <c r="E326" s="29">
        <f>SUM(E317:E325)</f>
        <v>34.28</v>
      </c>
      <c r="F326" s="29">
        <f>SUM(F317:F325)</f>
        <v>131.56</v>
      </c>
      <c r="G326" s="29">
        <f>SUM(G317:G325)</f>
        <v>980.9</v>
      </c>
    </row>
    <row r="327" spans="1:7" ht="33.75" customHeight="1" hidden="1" thickBot="1">
      <c r="A327" s="3"/>
      <c r="B327" s="35" t="s">
        <v>9</v>
      </c>
      <c r="C327" s="36">
        <f>SUM(C316:C325)</f>
        <v>1460</v>
      </c>
      <c r="D327" s="36">
        <f>SUM(D316,D326)</f>
        <v>48.04</v>
      </c>
      <c r="E327" s="36">
        <f>SUM(E316,E326)</f>
        <v>42.39</v>
      </c>
      <c r="F327" s="36">
        <f>SUM(F316,F326)</f>
        <v>228.37</v>
      </c>
      <c r="G327" s="36">
        <f>SUM(G316,G326)</f>
        <v>1509.1999999999998</v>
      </c>
    </row>
    <row r="328" spans="1:7" ht="31.5" hidden="1" thickBot="1">
      <c r="A328" s="3"/>
      <c r="B328" s="26" t="s">
        <v>20</v>
      </c>
      <c r="C328" s="2"/>
      <c r="D328" s="2">
        <v>77</v>
      </c>
      <c r="E328" s="2">
        <v>79</v>
      </c>
      <c r="F328" s="2">
        <v>335</v>
      </c>
      <c r="G328" s="2">
        <v>2350</v>
      </c>
    </row>
    <row r="329" spans="1:7" ht="34.5" customHeight="1" hidden="1" thickBot="1">
      <c r="A329" s="3"/>
      <c r="B329" s="31" t="s">
        <v>21</v>
      </c>
      <c r="C329" s="2"/>
      <c r="D329" s="28">
        <f>D327-D328</f>
        <v>-28.96</v>
      </c>
      <c r="E329" s="28">
        <f>E327-E328</f>
        <v>-36.61</v>
      </c>
      <c r="F329" s="28">
        <f>F327-F328</f>
        <v>-106.63</v>
      </c>
      <c r="G329" s="28">
        <f>G327-G328</f>
        <v>-840.8000000000002</v>
      </c>
    </row>
    <row r="330" spans="1:7" ht="31.5" customHeight="1" hidden="1" thickBot="1">
      <c r="A330" s="1"/>
      <c r="B330" s="18" t="s">
        <v>58</v>
      </c>
      <c r="C330" s="4"/>
      <c r="D330" s="4"/>
      <c r="E330" s="4"/>
      <c r="F330" s="4"/>
      <c r="G330" s="4"/>
    </row>
    <row r="331" spans="1:7" ht="41.25" customHeight="1" hidden="1">
      <c r="A331" s="20" t="str">
        <f>"19/4"</f>
        <v>19/4</v>
      </c>
      <c r="B331" s="21" t="s">
        <v>62</v>
      </c>
      <c r="C331" s="22">
        <v>200</v>
      </c>
      <c r="D331" s="22">
        <v>5.11</v>
      </c>
      <c r="E331" s="22">
        <v>6.51</v>
      </c>
      <c r="F331" s="22">
        <v>24.69</v>
      </c>
      <c r="G331" s="22">
        <v>180.9</v>
      </c>
    </row>
    <row r="332" spans="1:7" ht="34.5" customHeight="1" hidden="1">
      <c r="A332" s="20" t="str">
        <f>"27/10"</f>
        <v>27/10</v>
      </c>
      <c r="B332" s="21" t="s">
        <v>88</v>
      </c>
      <c r="C332" s="22">
        <v>200</v>
      </c>
      <c r="D332" s="22">
        <v>0.12</v>
      </c>
      <c r="E332" s="22">
        <v>0</v>
      </c>
      <c r="F332" s="22">
        <v>9.8</v>
      </c>
      <c r="G332" s="22">
        <v>38</v>
      </c>
    </row>
    <row r="333" spans="1:7" ht="27.75" customHeight="1" hidden="1">
      <c r="A333" s="20" t="str">
        <f>"-"</f>
        <v>-</v>
      </c>
      <c r="B333" s="21" t="s">
        <v>12</v>
      </c>
      <c r="C333" s="22">
        <v>30</v>
      </c>
      <c r="D333" s="22">
        <v>2.31</v>
      </c>
      <c r="E333" s="22">
        <v>1.2</v>
      </c>
      <c r="F333" s="22">
        <v>20.04</v>
      </c>
      <c r="G333" s="22">
        <v>107.8</v>
      </c>
    </row>
    <row r="334" spans="1:7" ht="27.75" customHeight="1" hidden="1">
      <c r="A334" s="20"/>
      <c r="B334" s="21" t="s">
        <v>14</v>
      </c>
      <c r="C334" s="22">
        <v>15</v>
      </c>
      <c r="D334" s="22">
        <v>3.95</v>
      </c>
      <c r="E334" s="22">
        <v>0.06</v>
      </c>
      <c r="F334" s="22">
        <v>14.87</v>
      </c>
      <c r="G334" s="22">
        <v>69</v>
      </c>
    </row>
    <row r="335" spans="1:7" ht="24.75" customHeight="1" hidden="1">
      <c r="A335" s="20"/>
      <c r="B335" s="21" t="s">
        <v>13</v>
      </c>
      <c r="C335" s="22">
        <v>20</v>
      </c>
      <c r="D335" s="22">
        <v>1.9</v>
      </c>
      <c r="E335" s="22">
        <v>0.25</v>
      </c>
      <c r="F335" s="22">
        <v>11.7</v>
      </c>
      <c r="G335" s="22">
        <v>57.5</v>
      </c>
    </row>
    <row r="336" spans="1:7" ht="27" customHeight="1" hidden="1">
      <c r="A336" s="20"/>
      <c r="B336" s="24" t="s">
        <v>68</v>
      </c>
      <c r="C336" s="25">
        <v>125</v>
      </c>
      <c r="D336" s="25">
        <v>4.1</v>
      </c>
      <c r="E336" s="25">
        <v>1.5</v>
      </c>
      <c r="F336" s="25">
        <v>5.9</v>
      </c>
      <c r="G336" s="25">
        <v>55.6</v>
      </c>
    </row>
    <row r="337" spans="1:7" ht="27" customHeight="1" hidden="1">
      <c r="A337" s="23" t="str">
        <f>"-"</f>
        <v>-</v>
      </c>
      <c r="B337" s="24"/>
      <c r="C337" s="25"/>
      <c r="D337" s="25"/>
      <c r="E337" s="25"/>
      <c r="F337" s="25"/>
      <c r="G337" s="25"/>
    </row>
    <row r="338" spans="1:7" ht="34.5" customHeight="1" hidden="1" thickBot="1">
      <c r="A338" s="3"/>
      <c r="B338" s="19" t="s">
        <v>5</v>
      </c>
      <c r="C338" s="29">
        <f>SUM(C331:C337)</f>
        <v>590</v>
      </c>
      <c r="D338" s="29">
        <f>SUM(D331:D337)</f>
        <v>17.490000000000002</v>
      </c>
      <c r="E338" s="29">
        <f>SUM(E331:E337)</f>
        <v>9.52</v>
      </c>
      <c r="F338" s="29">
        <f>SUM(F331:F337)</f>
        <v>87.00000000000001</v>
      </c>
      <c r="G338" s="29">
        <f>SUM(G331:G337)</f>
        <v>508.8</v>
      </c>
    </row>
    <row r="339" spans="1:7" ht="37.5" customHeight="1" hidden="1" thickBot="1">
      <c r="A339" s="3"/>
      <c r="B339" s="18" t="s">
        <v>6</v>
      </c>
      <c r="C339" s="4"/>
      <c r="D339" s="4"/>
      <c r="E339" s="4"/>
      <c r="F339" s="4"/>
      <c r="G339" s="4"/>
    </row>
    <row r="340" spans="1:7" ht="48" customHeight="1" hidden="1" thickBot="1">
      <c r="A340" s="42" t="s">
        <v>104</v>
      </c>
      <c r="B340" s="21" t="s">
        <v>64</v>
      </c>
      <c r="C340" s="22">
        <v>100</v>
      </c>
      <c r="D340" s="22">
        <v>1</v>
      </c>
      <c r="E340" s="2">
        <v>1.3</v>
      </c>
      <c r="F340" s="2">
        <v>5.9</v>
      </c>
      <c r="G340" s="2">
        <v>73</v>
      </c>
    </row>
    <row r="341" spans="1:7" ht="35.25" customHeight="1" hidden="1" thickBot="1">
      <c r="A341" s="20" t="str">
        <f>"37/2"</f>
        <v>37/2</v>
      </c>
      <c r="B341" s="21" t="s">
        <v>29</v>
      </c>
      <c r="C341" s="22">
        <v>200</v>
      </c>
      <c r="D341" s="22">
        <v>8.7</v>
      </c>
      <c r="E341" s="2">
        <v>3.6</v>
      </c>
      <c r="F341" s="2">
        <v>13.1</v>
      </c>
      <c r="G341" s="2">
        <v>129</v>
      </c>
    </row>
    <row r="342" spans="1:7" ht="34.5" customHeight="1" hidden="1">
      <c r="A342" s="42" t="s">
        <v>107</v>
      </c>
      <c r="B342" s="21" t="s">
        <v>108</v>
      </c>
      <c r="C342" s="22">
        <v>150</v>
      </c>
      <c r="D342" s="22">
        <v>12.2</v>
      </c>
      <c r="E342" s="22">
        <v>5.7</v>
      </c>
      <c r="F342" s="22">
        <v>30.2</v>
      </c>
      <c r="G342" s="22">
        <v>219</v>
      </c>
    </row>
    <row r="343" spans="1:7" ht="34.5" customHeight="1" hidden="1">
      <c r="A343" s="42" t="s">
        <v>106</v>
      </c>
      <c r="B343" s="21" t="s">
        <v>105</v>
      </c>
      <c r="C343" s="22">
        <v>90</v>
      </c>
      <c r="D343" s="22">
        <v>14.4</v>
      </c>
      <c r="E343" s="22">
        <v>11.8</v>
      </c>
      <c r="F343" s="22">
        <v>8.3</v>
      </c>
      <c r="G343" s="22">
        <v>188</v>
      </c>
    </row>
    <row r="344" spans="1:7" ht="31.5" customHeight="1" hidden="1" thickBot="1">
      <c r="A344" s="20" t="str">
        <f>"6/10"</f>
        <v>6/10</v>
      </c>
      <c r="B344" s="21" t="s">
        <v>65</v>
      </c>
      <c r="C344" s="22">
        <v>200</v>
      </c>
      <c r="D344" s="22">
        <v>1.02</v>
      </c>
      <c r="E344" s="2">
        <v>0.1</v>
      </c>
      <c r="F344" s="2">
        <v>19.8</v>
      </c>
      <c r="G344" s="2">
        <v>88</v>
      </c>
    </row>
    <row r="345" spans="1:7" ht="27" customHeight="1" hidden="1">
      <c r="A345" s="20"/>
      <c r="B345" s="24" t="s">
        <v>63</v>
      </c>
      <c r="C345" s="25">
        <v>40</v>
      </c>
      <c r="D345" s="25">
        <v>5.6</v>
      </c>
      <c r="E345" s="25">
        <v>3.9</v>
      </c>
      <c r="F345" s="25">
        <v>32.7</v>
      </c>
      <c r="G345" s="25">
        <v>193</v>
      </c>
    </row>
    <row r="346" spans="1:7" ht="27" customHeight="1" hidden="1">
      <c r="A346" s="20" t="str">
        <f>"-"</f>
        <v>-</v>
      </c>
      <c r="B346" s="21" t="s">
        <v>13</v>
      </c>
      <c r="C346" s="22">
        <v>50</v>
      </c>
      <c r="D346" s="22">
        <v>3.8</v>
      </c>
      <c r="E346" s="22">
        <v>0.5</v>
      </c>
      <c r="F346" s="22">
        <v>23.4</v>
      </c>
      <c r="G346" s="22">
        <v>115</v>
      </c>
    </row>
    <row r="347" spans="1:7" ht="25.5" customHeight="1" hidden="1">
      <c r="A347" s="23" t="str">
        <f>"-"</f>
        <v>-</v>
      </c>
      <c r="B347" s="24" t="s">
        <v>8</v>
      </c>
      <c r="C347" s="25">
        <v>40</v>
      </c>
      <c r="D347" s="25">
        <v>2.64</v>
      </c>
      <c r="E347" s="25">
        <v>0.48</v>
      </c>
      <c r="F347" s="25">
        <v>13.36</v>
      </c>
      <c r="G347" s="25">
        <v>77.3</v>
      </c>
    </row>
    <row r="348" spans="1:7" ht="27.75" customHeight="1" hidden="1" thickBot="1">
      <c r="A348" s="3"/>
      <c r="B348" s="19" t="s">
        <v>5</v>
      </c>
      <c r="C348" s="29">
        <f>SUM(C340:C347)</f>
        <v>870</v>
      </c>
      <c r="D348" s="29">
        <f>SUM(D340:D347)</f>
        <v>49.36</v>
      </c>
      <c r="E348" s="29">
        <f>SUM(E340:E347)</f>
        <v>27.380000000000003</v>
      </c>
      <c r="F348" s="29">
        <f>SUM(F340:F347)</f>
        <v>146.76</v>
      </c>
      <c r="G348" s="29">
        <f>SUM(G340:G347)</f>
        <v>1082.3</v>
      </c>
    </row>
    <row r="349" spans="1:7" ht="28.5" customHeight="1" hidden="1" thickBot="1">
      <c r="A349" s="3"/>
      <c r="B349" s="19" t="s">
        <v>9</v>
      </c>
      <c r="C349" s="36">
        <f>SUM(C338,C348)</f>
        <v>1460</v>
      </c>
      <c r="D349" s="36">
        <f>SUM(D338,D348)</f>
        <v>66.85</v>
      </c>
      <c r="E349" s="36">
        <f>SUM(E338,E348)</f>
        <v>36.900000000000006</v>
      </c>
      <c r="F349" s="36">
        <f>SUM(F338,F348)</f>
        <v>233.76</v>
      </c>
      <c r="G349" s="36">
        <f>SUM(G338,G348)</f>
        <v>1591.1</v>
      </c>
    </row>
    <row r="350" spans="1:7" ht="43.5" customHeight="1" hidden="1" thickBot="1">
      <c r="A350" s="3"/>
      <c r="B350" s="26" t="s">
        <v>20</v>
      </c>
      <c r="C350" s="2"/>
      <c r="D350" s="2">
        <v>77</v>
      </c>
      <c r="E350" s="2">
        <v>79</v>
      </c>
      <c r="F350" s="2">
        <v>335</v>
      </c>
      <c r="G350" s="2">
        <v>2350</v>
      </c>
    </row>
    <row r="351" spans="1:7" ht="33" customHeight="1" hidden="1" thickBot="1">
      <c r="A351" s="3"/>
      <c r="B351" s="31" t="s">
        <v>21</v>
      </c>
      <c r="C351" s="2"/>
      <c r="D351" s="28">
        <f>D349-D350</f>
        <v>-10.150000000000006</v>
      </c>
      <c r="E351" s="28">
        <f>E349-E350</f>
        <v>-42.099999999999994</v>
      </c>
      <c r="F351" s="28">
        <f>F349-F350</f>
        <v>-101.24000000000001</v>
      </c>
      <c r="G351" s="28">
        <f>G349-G350</f>
        <v>-758.9000000000001</v>
      </c>
    </row>
    <row r="352" spans="1:7" ht="31.5" customHeight="1" hidden="1" thickBot="1">
      <c r="A352" s="1"/>
      <c r="B352" s="66" t="s">
        <v>109</v>
      </c>
      <c r="C352" s="67"/>
      <c r="D352" s="67"/>
      <c r="E352" s="67"/>
      <c r="F352" s="67"/>
      <c r="G352" s="68"/>
    </row>
    <row r="353" spans="1:7" ht="34.5" customHeight="1" hidden="1">
      <c r="A353" s="20" t="str">
        <f>"16/4"</f>
        <v>16/4</v>
      </c>
      <c r="B353" s="21" t="s">
        <v>146</v>
      </c>
      <c r="C353" s="22">
        <v>200</v>
      </c>
      <c r="D353" s="22">
        <v>2.2</v>
      </c>
      <c r="E353" s="22">
        <v>4.3</v>
      </c>
      <c r="F353" s="22">
        <v>26.6</v>
      </c>
      <c r="G353" s="22">
        <v>157</v>
      </c>
    </row>
    <row r="354" spans="1:7" ht="33" customHeight="1" hidden="1">
      <c r="A354" s="20" t="str">
        <f>"27/10"</f>
        <v>27/10</v>
      </c>
      <c r="B354" s="21" t="s">
        <v>88</v>
      </c>
      <c r="C354" s="22">
        <v>200</v>
      </c>
      <c r="D354" s="22">
        <v>0.12</v>
      </c>
      <c r="E354" s="22">
        <v>0</v>
      </c>
      <c r="F354" s="22">
        <v>9.8</v>
      </c>
      <c r="G354" s="22">
        <v>38</v>
      </c>
    </row>
    <row r="355" spans="1:7" ht="34.5" customHeight="1" hidden="1">
      <c r="A355" s="20"/>
      <c r="B355" s="21" t="s">
        <v>14</v>
      </c>
      <c r="C355" s="22">
        <v>20</v>
      </c>
      <c r="D355" s="22">
        <v>0.2</v>
      </c>
      <c r="E355" s="22">
        <v>14.5</v>
      </c>
      <c r="F355" s="22">
        <v>0.3</v>
      </c>
      <c r="G355" s="22">
        <v>132</v>
      </c>
    </row>
    <row r="356" spans="1:7" ht="34.5" customHeight="1" hidden="1">
      <c r="A356" s="20" t="str">
        <f>"-"</f>
        <v>-</v>
      </c>
      <c r="B356" s="21" t="s">
        <v>12</v>
      </c>
      <c r="C356" s="22">
        <v>40</v>
      </c>
      <c r="D356" s="22">
        <v>2.31</v>
      </c>
      <c r="E356" s="22">
        <v>0.9</v>
      </c>
      <c r="F356" s="22">
        <v>15.03</v>
      </c>
      <c r="G356" s="22">
        <v>80.8</v>
      </c>
    </row>
    <row r="357" spans="1:7" ht="23.25" customHeight="1" hidden="1">
      <c r="A357" s="20">
        <f>""</f>
      </c>
      <c r="B357" s="21" t="s">
        <v>13</v>
      </c>
      <c r="C357" s="22">
        <v>40</v>
      </c>
      <c r="D357" s="22">
        <v>1.9</v>
      </c>
      <c r="E357" s="22">
        <v>0.25</v>
      </c>
      <c r="F357" s="22">
        <v>11.7</v>
      </c>
      <c r="G357" s="22">
        <v>57.5</v>
      </c>
    </row>
    <row r="358" spans="1:7" ht="28.5" customHeight="1" hidden="1">
      <c r="A358" s="23" t="str">
        <f>"-"</f>
        <v>-</v>
      </c>
      <c r="B358" s="21"/>
      <c r="C358" s="22"/>
      <c r="D358" s="22"/>
      <c r="E358" s="22"/>
      <c r="F358" s="22"/>
      <c r="G358" s="22"/>
    </row>
    <row r="359" spans="1:7" ht="25.5" customHeight="1" hidden="1" thickBot="1">
      <c r="A359" s="23"/>
      <c r="B359" s="24"/>
      <c r="C359" s="25"/>
      <c r="D359" s="25"/>
      <c r="E359" s="2"/>
      <c r="F359" s="2"/>
      <c r="G359" s="2"/>
    </row>
    <row r="360" spans="1:7" ht="28.5" customHeight="1" hidden="1">
      <c r="A360" s="23" t="str">
        <f>"-"</f>
        <v>-</v>
      </c>
      <c r="B360" s="24"/>
      <c r="C360" s="25"/>
      <c r="D360" s="25"/>
      <c r="E360" s="25"/>
      <c r="F360" s="25"/>
      <c r="G360" s="25"/>
    </row>
    <row r="361" spans="1:7" ht="30.75" customHeight="1" hidden="1" thickBot="1">
      <c r="A361" s="3"/>
      <c r="B361" s="19" t="s">
        <v>5</v>
      </c>
      <c r="C361" s="29">
        <f>SUM(C353:C360)</f>
        <v>500</v>
      </c>
      <c r="D361" s="29">
        <f>SUM(D353:D360)</f>
        <v>6.73</v>
      </c>
      <c r="E361" s="29">
        <f>SUM(E353:E360)</f>
        <v>19.95</v>
      </c>
      <c r="F361" s="29">
        <f>SUM(F353:F360)</f>
        <v>63.43000000000001</v>
      </c>
      <c r="G361" s="29">
        <f>SUM(G353:G360)</f>
        <v>465.3</v>
      </c>
    </row>
    <row r="362" spans="1:7" ht="42" customHeight="1" hidden="1" thickBot="1">
      <c r="A362" s="1"/>
      <c r="B362" s="18" t="s">
        <v>6</v>
      </c>
      <c r="C362" s="4"/>
      <c r="D362" s="4"/>
      <c r="E362" s="4"/>
      <c r="F362" s="4"/>
      <c r="G362" s="4"/>
    </row>
    <row r="363" spans="1:7" ht="36" customHeight="1" hidden="1" thickBot="1">
      <c r="A363" s="20" t="str">
        <f>"6/2"</f>
        <v>6/2</v>
      </c>
      <c r="B363" s="21" t="s">
        <v>26</v>
      </c>
      <c r="C363" s="22">
        <v>200</v>
      </c>
      <c r="D363" s="22">
        <v>1.5</v>
      </c>
      <c r="E363" s="2">
        <v>2.4</v>
      </c>
      <c r="F363" s="2">
        <v>6</v>
      </c>
      <c r="G363" s="2">
        <v>55</v>
      </c>
    </row>
    <row r="364" spans="1:7" ht="26.25" customHeight="1" hidden="1" thickBot="1">
      <c r="A364" s="20" t="str">
        <f>"46/3"</f>
        <v>46/3</v>
      </c>
      <c r="B364" s="21" t="s">
        <v>18</v>
      </c>
      <c r="C364" s="22">
        <v>150</v>
      </c>
      <c r="D364" s="22">
        <v>5.3</v>
      </c>
      <c r="E364" s="2">
        <v>3.8</v>
      </c>
      <c r="F364" s="2">
        <v>32.4</v>
      </c>
      <c r="G364" s="2">
        <v>185</v>
      </c>
    </row>
    <row r="365" spans="1:7" ht="33" customHeight="1" hidden="1" thickBot="1">
      <c r="A365" s="20" t="str">
        <f>"42/8"</f>
        <v>42/8</v>
      </c>
      <c r="B365" s="21" t="s">
        <v>42</v>
      </c>
      <c r="C365" s="22">
        <v>100</v>
      </c>
      <c r="D365" s="22">
        <v>13.9</v>
      </c>
      <c r="E365" s="2">
        <v>15</v>
      </c>
      <c r="F365" s="2">
        <v>13.7</v>
      </c>
      <c r="G365" s="2">
        <v>238</v>
      </c>
    </row>
    <row r="366" spans="1:7" ht="35.25" customHeight="1" hidden="1">
      <c r="A366" s="20" t="str">
        <f>"27/10"</f>
        <v>27/10</v>
      </c>
      <c r="B366" s="21" t="s">
        <v>88</v>
      </c>
      <c r="C366" s="22">
        <v>200</v>
      </c>
      <c r="D366" s="22">
        <v>0.12</v>
      </c>
      <c r="E366" s="22">
        <v>0</v>
      </c>
      <c r="F366" s="22">
        <v>9.8</v>
      </c>
      <c r="G366" s="22">
        <v>38</v>
      </c>
    </row>
    <row r="367" spans="1:7" ht="25.5" customHeight="1" hidden="1">
      <c r="A367" s="20" t="str">
        <f>"-"</f>
        <v>-</v>
      </c>
      <c r="B367" s="21" t="s">
        <v>13</v>
      </c>
      <c r="C367" s="22">
        <v>50</v>
      </c>
      <c r="D367" s="22">
        <v>3.8</v>
      </c>
      <c r="E367" s="22">
        <v>0.5</v>
      </c>
      <c r="F367" s="22">
        <v>23.4</v>
      </c>
      <c r="G367" s="22">
        <v>115</v>
      </c>
    </row>
    <row r="368" spans="1:7" ht="38.25" customHeight="1" hidden="1">
      <c r="A368" s="23" t="str">
        <f>"-"</f>
        <v>-</v>
      </c>
      <c r="B368" s="24" t="s">
        <v>8</v>
      </c>
      <c r="C368" s="25">
        <v>40</v>
      </c>
      <c r="D368" s="25">
        <v>2.64</v>
      </c>
      <c r="E368" s="25">
        <v>0.48</v>
      </c>
      <c r="F368" s="25">
        <v>13.36</v>
      </c>
      <c r="G368" s="25">
        <v>77.3</v>
      </c>
    </row>
    <row r="369" spans="1:7" ht="29.25" customHeight="1" hidden="1" thickBot="1">
      <c r="A369" s="3"/>
      <c r="B369" s="33" t="s">
        <v>5</v>
      </c>
      <c r="C369" s="29">
        <f>SUM(C362:C368)</f>
        <v>740</v>
      </c>
      <c r="D369" s="29">
        <f>SUM(D362:D368)</f>
        <v>27.26</v>
      </c>
      <c r="E369" s="29">
        <f>SUM(E362:E368)</f>
        <v>22.18</v>
      </c>
      <c r="F369" s="29">
        <f>SUM(F362:F368)</f>
        <v>98.65999999999998</v>
      </c>
      <c r="G369" s="29">
        <f>SUM(G362:G368)</f>
        <v>708.3</v>
      </c>
    </row>
    <row r="370" spans="1:7" ht="30" customHeight="1" hidden="1" thickBot="1">
      <c r="A370" s="3"/>
      <c r="B370" s="35" t="s">
        <v>9</v>
      </c>
      <c r="C370" s="36">
        <f>SUM(C361:C368)</f>
        <v>1240</v>
      </c>
      <c r="D370" s="36">
        <f>SUM(D361,D369)</f>
        <v>33.99</v>
      </c>
      <c r="E370" s="36">
        <f>SUM(E361,E369)</f>
        <v>42.129999999999995</v>
      </c>
      <c r="F370" s="36">
        <f>SUM(F361,F369)</f>
        <v>162.08999999999997</v>
      </c>
      <c r="G370" s="36">
        <f>SUM(G361,G369)</f>
        <v>1173.6</v>
      </c>
    </row>
    <row r="371" spans="1:7" ht="42" customHeight="1" hidden="1" thickBot="1">
      <c r="A371" s="3"/>
      <c r="B371" s="26" t="s">
        <v>20</v>
      </c>
      <c r="C371" s="2"/>
      <c r="D371" s="2">
        <v>77</v>
      </c>
      <c r="E371" s="2">
        <v>79</v>
      </c>
      <c r="F371" s="2">
        <v>335</v>
      </c>
      <c r="G371" s="2">
        <v>2350</v>
      </c>
    </row>
    <row r="372" spans="1:7" ht="37.5" customHeight="1" hidden="1" thickBot="1">
      <c r="A372" s="3"/>
      <c r="B372" s="31" t="s">
        <v>21</v>
      </c>
      <c r="C372" s="2"/>
      <c r="D372" s="28">
        <f>D370-D371</f>
        <v>-43.01</v>
      </c>
      <c r="E372" s="28">
        <f>E370-E371</f>
        <v>-36.870000000000005</v>
      </c>
      <c r="F372" s="28">
        <f>F370-F371</f>
        <v>-172.91000000000003</v>
      </c>
      <c r="G372" s="28">
        <f>G370-G371</f>
        <v>-1176.4</v>
      </c>
    </row>
    <row r="373" spans="1:7" ht="35.25" customHeight="1" hidden="1" thickBot="1">
      <c r="A373" s="1"/>
      <c r="B373" s="18" t="s">
        <v>110</v>
      </c>
      <c r="C373" s="4"/>
      <c r="D373" s="4"/>
      <c r="E373" s="4"/>
      <c r="F373" s="4"/>
      <c r="G373" s="4"/>
    </row>
    <row r="374" spans="1:7" ht="43.5" customHeight="1" hidden="1">
      <c r="A374" s="20" t="str">
        <f>"11/4"</f>
        <v>11/4</v>
      </c>
      <c r="B374" s="21" t="s">
        <v>69</v>
      </c>
      <c r="C374" s="22">
        <v>200</v>
      </c>
      <c r="D374" s="22">
        <v>6.5</v>
      </c>
      <c r="E374" s="22">
        <v>6.6</v>
      </c>
      <c r="F374" s="22">
        <v>31.2</v>
      </c>
      <c r="G374" s="22">
        <v>214</v>
      </c>
    </row>
    <row r="375" spans="1:7" ht="33" customHeight="1" hidden="1">
      <c r="A375" s="20" t="str">
        <f>"32/10"</f>
        <v>32/10</v>
      </c>
      <c r="B375" s="21" t="s">
        <v>95</v>
      </c>
      <c r="C375" s="22">
        <v>200</v>
      </c>
      <c r="D375" s="22">
        <v>3.1</v>
      </c>
      <c r="E375" s="22">
        <v>3.2</v>
      </c>
      <c r="F375" s="22">
        <v>14.4</v>
      </c>
      <c r="G375" s="22">
        <v>96</v>
      </c>
    </row>
    <row r="376" spans="1:7" ht="39" customHeight="1" hidden="1">
      <c r="A376" s="20" t="str">
        <f>"-"</f>
        <v>-</v>
      </c>
      <c r="B376" s="21" t="s">
        <v>12</v>
      </c>
      <c r="C376" s="22">
        <v>40</v>
      </c>
      <c r="D376" s="22">
        <v>2.31</v>
      </c>
      <c r="E376" s="22">
        <v>1.2</v>
      </c>
      <c r="F376" s="22">
        <v>20.04</v>
      </c>
      <c r="G376" s="22">
        <v>107.8</v>
      </c>
    </row>
    <row r="377" spans="1:7" ht="33" customHeight="1" hidden="1">
      <c r="A377" s="20" t="str">
        <f>"4/13"</f>
        <v>4/13</v>
      </c>
      <c r="B377" s="21" t="s">
        <v>28</v>
      </c>
      <c r="C377" s="22">
        <v>20</v>
      </c>
      <c r="D377" s="22">
        <v>3.95</v>
      </c>
      <c r="E377" s="22">
        <v>0.06</v>
      </c>
      <c r="F377" s="22">
        <v>14.87</v>
      </c>
      <c r="G377" s="22">
        <v>69</v>
      </c>
    </row>
    <row r="378" spans="1:13" ht="28.5" customHeight="1" hidden="1">
      <c r="A378" s="20"/>
      <c r="B378" s="21" t="s">
        <v>13</v>
      </c>
      <c r="C378" s="22">
        <v>40</v>
      </c>
      <c r="D378" s="22">
        <v>1.9</v>
      </c>
      <c r="E378" s="22">
        <v>0.25</v>
      </c>
      <c r="F378" s="22">
        <v>11.7</v>
      </c>
      <c r="G378" s="22">
        <v>57.5</v>
      </c>
      <c r="H378" s="10"/>
      <c r="I378" s="10"/>
      <c r="J378" s="11"/>
      <c r="K378" s="11"/>
      <c r="L378" s="12"/>
      <c r="M378" s="12"/>
    </row>
    <row r="379" spans="1:7" ht="40.5" customHeight="1" hidden="1">
      <c r="A379" s="20"/>
      <c r="B379" s="21"/>
      <c r="C379" s="22"/>
      <c r="D379" s="25"/>
      <c r="E379" s="25"/>
      <c r="F379" s="25"/>
      <c r="G379" s="25"/>
    </row>
    <row r="380" spans="1:7" ht="26.25" customHeight="1" hidden="1">
      <c r="A380" s="23" t="str">
        <f>"-"</f>
        <v>-</v>
      </c>
      <c r="B380" s="24"/>
      <c r="C380" s="25"/>
      <c r="D380" s="25"/>
      <c r="E380" s="25"/>
      <c r="F380" s="25"/>
      <c r="G380" s="25"/>
    </row>
    <row r="381" spans="1:7" ht="31.5" customHeight="1" hidden="1" thickBot="1">
      <c r="A381" s="3"/>
      <c r="B381" s="19" t="s">
        <v>5</v>
      </c>
      <c r="C381" s="29">
        <f>SUM(C374:C380)</f>
        <v>500</v>
      </c>
      <c r="D381" s="29">
        <f>SUM(D374:D380)</f>
        <v>17.759999999999998</v>
      </c>
      <c r="E381" s="29">
        <f>SUM(E374:E380)</f>
        <v>11.31</v>
      </c>
      <c r="F381" s="29">
        <f>SUM(F374:F380)</f>
        <v>92.21000000000001</v>
      </c>
      <c r="G381" s="29">
        <f>SUM(G374:G380)</f>
        <v>544.3</v>
      </c>
    </row>
    <row r="382" spans="1:7" ht="48.75" customHeight="1" hidden="1" thickBot="1">
      <c r="A382" s="3"/>
      <c r="B382" s="18" t="s">
        <v>6</v>
      </c>
      <c r="C382" s="4"/>
      <c r="D382" s="4"/>
      <c r="E382" s="4"/>
      <c r="F382" s="4"/>
      <c r="G382" s="4"/>
    </row>
    <row r="383" spans="1:7" ht="50.25" customHeight="1" hidden="1" thickBot="1">
      <c r="A383" s="20"/>
      <c r="B383" s="21" t="s">
        <v>80</v>
      </c>
      <c r="C383" s="22">
        <v>20</v>
      </c>
      <c r="D383" s="22">
        <v>4.7</v>
      </c>
      <c r="E383" s="2">
        <v>4.5</v>
      </c>
      <c r="F383" s="2">
        <v>0</v>
      </c>
      <c r="G383" s="2">
        <v>59</v>
      </c>
    </row>
    <row r="384" spans="1:7" ht="34.5" customHeight="1" hidden="1">
      <c r="A384" s="20" t="str">
        <f>"38/2"</f>
        <v>38/2</v>
      </c>
      <c r="B384" s="21" t="s">
        <v>114</v>
      </c>
      <c r="C384" s="22">
        <v>200</v>
      </c>
      <c r="D384" s="22">
        <v>1.9</v>
      </c>
      <c r="E384" s="22">
        <v>4.7</v>
      </c>
      <c r="F384" s="22">
        <v>10.9</v>
      </c>
      <c r="G384" s="22">
        <v>97</v>
      </c>
    </row>
    <row r="385" spans="1:7" ht="33.75" customHeight="1" hidden="1" thickBot="1">
      <c r="A385" s="20" t="str">
        <f>"3/4"</f>
        <v>3/4</v>
      </c>
      <c r="B385" s="21" t="s">
        <v>100</v>
      </c>
      <c r="C385" s="34">
        <v>150</v>
      </c>
      <c r="D385" s="22">
        <v>4.6</v>
      </c>
      <c r="E385" s="2">
        <v>4</v>
      </c>
      <c r="F385" s="2">
        <v>20</v>
      </c>
      <c r="G385" s="2">
        <v>135</v>
      </c>
    </row>
    <row r="386" spans="1:7" ht="48" customHeight="1" hidden="1">
      <c r="A386" s="20" t="str">
        <f>"8/8"</f>
        <v>8/8</v>
      </c>
      <c r="B386" s="21" t="s">
        <v>115</v>
      </c>
      <c r="C386" s="22">
        <v>100</v>
      </c>
      <c r="D386" s="22">
        <v>16.6</v>
      </c>
      <c r="E386" s="22">
        <v>17.4</v>
      </c>
      <c r="F386" s="22">
        <v>8.1</v>
      </c>
      <c r="G386" s="22">
        <v>257</v>
      </c>
    </row>
    <row r="387" spans="1:7" ht="36.75" customHeight="1" hidden="1" thickBot="1">
      <c r="A387" s="20" t="str">
        <f>"20/10"</f>
        <v>20/10</v>
      </c>
      <c r="B387" s="21" t="s">
        <v>101</v>
      </c>
      <c r="C387" s="22">
        <v>200</v>
      </c>
      <c r="D387" s="22">
        <v>1.02</v>
      </c>
      <c r="E387" s="2">
        <v>0.1</v>
      </c>
      <c r="F387" s="2">
        <v>30.6</v>
      </c>
      <c r="G387" s="2">
        <v>131</v>
      </c>
    </row>
    <row r="388" spans="1:7" ht="19.5" customHeight="1" hidden="1" thickBot="1">
      <c r="A388" s="23"/>
      <c r="B388" s="24"/>
      <c r="C388" s="37"/>
      <c r="D388" s="25"/>
      <c r="E388" s="2"/>
      <c r="F388" s="2"/>
      <c r="G388" s="2"/>
    </row>
    <row r="389" spans="1:7" ht="33" customHeight="1" hidden="1">
      <c r="A389" s="20" t="str">
        <f>"-"</f>
        <v>-</v>
      </c>
      <c r="B389" s="21" t="s">
        <v>13</v>
      </c>
      <c r="C389" s="22">
        <v>50</v>
      </c>
      <c r="D389" s="22">
        <v>3.8</v>
      </c>
      <c r="E389" s="22">
        <v>0.5</v>
      </c>
      <c r="F389" s="22">
        <v>23.4</v>
      </c>
      <c r="G389" s="22">
        <v>115</v>
      </c>
    </row>
    <row r="390" spans="1:7" ht="26.25" customHeight="1" hidden="1">
      <c r="A390" s="23" t="str">
        <f>"-"</f>
        <v>-</v>
      </c>
      <c r="B390" s="24" t="s">
        <v>8</v>
      </c>
      <c r="C390" s="25">
        <v>40</v>
      </c>
      <c r="D390" s="25">
        <v>2.64</v>
      </c>
      <c r="E390" s="25">
        <v>0.48</v>
      </c>
      <c r="F390" s="25">
        <v>13.36</v>
      </c>
      <c r="G390" s="25">
        <v>77.3</v>
      </c>
    </row>
    <row r="391" spans="1:7" ht="28.5" customHeight="1" hidden="1" thickBot="1">
      <c r="A391" s="3"/>
      <c r="B391" s="19" t="s">
        <v>5</v>
      </c>
      <c r="C391" s="29">
        <f>SUM(C383:C390)</f>
        <v>760</v>
      </c>
      <c r="D391" s="29">
        <f>SUM(D383:D390)</f>
        <v>35.26</v>
      </c>
      <c r="E391" s="29">
        <f>SUM(E383:E390)</f>
        <v>31.68</v>
      </c>
      <c r="F391" s="29">
        <f>SUM(F383:F390)</f>
        <v>106.36</v>
      </c>
      <c r="G391" s="29">
        <f>SUM(G383:G390)</f>
        <v>871.3</v>
      </c>
    </row>
    <row r="392" spans="1:7" ht="27.75" customHeight="1" hidden="1" thickBot="1">
      <c r="A392" s="3"/>
      <c r="B392" s="19" t="s">
        <v>9</v>
      </c>
      <c r="C392" s="36">
        <f>SUM(C381,C391)</f>
        <v>1260</v>
      </c>
      <c r="D392" s="36">
        <f>SUM(D381,D391)</f>
        <v>53.019999999999996</v>
      </c>
      <c r="E392" s="36">
        <f>SUM(E381,E391)</f>
        <v>42.99</v>
      </c>
      <c r="F392" s="36">
        <f>SUM(F381,F391)</f>
        <v>198.57</v>
      </c>
      <c r="G392" s="36">
        <f>SUM(G381,G391)</f>
        <v>1415.6</v>
      </c>
    </row>
    <row r="393" spans="1:7" ht="39.75" customHeight="1" hidden="1" thickBot="1">
      <c r="A393" s="3"/>
      <c r="B393" s="26" t="s">
        <v>20</v>
      </c>
      <c r="C393" s="2"/>
      <c r="D393" s="2">
        <v>77</v>
      </c>
      <c r="E393" s="2">
        <v>79</v>
      </c>
      <c r="F393" s="2">
        <v>335</v>
      </c>
      <c r="G393" s="2">
        <v>2350</v>
      </c>
    </row>
    <row r="394" spans="1:7" ht="30" customHeight="1" hidden="1" thickBot="1">
      <c r="A394" s="3"/>
      <c r="B394" s="31" t="s">
        <v>21</v>
      </c>
      <c r="C394" s="2"/>
      <c r="D394" s="28">
        <f>D392-D393</f>
        <v>-23.980000000000004</v>
      </c>
      <c r="E394" s="28">
        <f>E392-E393</f>
        <v>-36.01</v>
      </c>
      <c r="F394" s="28">
        <f>F392-F393</f>
        <v>-136.43</v>
      </c>
      <c r="G394" s="28">
        <f>G392-G393</f>
        <v>-934.4000000000001</v>
      </c>
    </row>
    <row r="395" spans="1:7" ht="33" customHeight="1" hidden="1" thickBot="1">
      <c r="A395" s="1"/>
      <c r="B395" s="18" t="s">
        <v>111</v>
      </c>
      <c r="C395" s="4"/>
      <c r="D395" s="4"/>
      <c r="E395" s="4"/>
      <c r="F395" s="4"/>
      <c r="G395" s="4"/>
    </row>
    <row r="396" spans="1:7" ht="24" customHeight="1" hidden="1">
      <c r="A396" s="20" t="str">
        <f>"24/2"</f>
        <v>24/2</v>
      </c>
      <c r="B396" s="21" t="s">
        <v>33</v>
      </c>
      <c r="C396" s="22">
        <v>200</v>
      </c>
      <c r="D396" s="22">
        <v>6.6</v>
      </c>
      <c r="E396" s="22">
        <v>7.5</v>
      </c>
      <c r="F396" s="22">
        <v>19.5</v>
      </c>
      <c r="G396" s="22">
        <v>172</v>
      </c>
    </row>
    <row r="397" spans="1:7" ht="27.75" customHeight="1" hidden="1">
      <c r="A397" s="20" t="str">
        <f>"32/10"</f>
        <v>32/10</v>
      </c>
      <c r="B397" s="21" t="s">
        <v>59</v>
      </c>
      <c r="C397" s="22">
        <v>200</v>
      </c>
      <c r="D397" s="22">
        <v>2.9</v>
      </c>
      <c r="E397" s="22">
        <v>3.2</v>
      </c>
      <c r="F397" s="22">
        <v>14.4</v>
      </c>
      <c r="G397" s="22">
        <v>95</v>
      </c>
    </row>
    <row r="398" spans="1:7" ht="29.25" customHeight="1" hidden="1">
      <c r="A398" s="20" t="str">
        <f>"-"</f>
        <v>-</v>
      </c>
      <c r="B398" s="21" t="s">
        <v>12</v>
      </c>
      <c r="C398" s="22">
        <v>40</v>
      </c>
      <c r="D398" s="22">
        <v>3.08</v>
      </c>
      <c r="E398" s="22">
        <v>1.2</v>
      </c>
      <c r="F398" s="22">
        <v>20.04</v>
      </c>
      <c r="G398" s="22">
        <v>107.8</v>
      </c>
    </row>
    <row r="399" spans="1:7" ht="27.75" customHeight="1" hidden="1">
      <c r="A399" s="20"/>
      <c r="B399" s="21" t="s">
        <v>13</v>
      </c>
      <c r="C399" s="22">
        <v>20</v>
      </c>
      <c r="D399" s="22">
        <v>1.9</v>
      </c>
      <c r="E399" s="22">
        <v>0.25</v>
      </c>
      <c r="F399" s="22">
        <v>11.7</v>
      </c>
      <c r="G399" s="22">
        <v>57.5</v>
      </c>
    </row>
    <row r="400" spans="1:7" ht="28.5" customHeight="1" hidden="1">
      <c r="A400" s="20"/>
      <c r="B400" s="21" t="s">
        <v>70</v>
      </c>
      <c r="C400" s="22">
        <v>20</v>
      </c>
      <c r="D400" s="22">
        <v>0.1</v>
      </c>
      <c r="E400" s="22">
        <v>0</v>
      </c>
      <c r="F400" s="22">
        <v>7.2</v>
      </c>
      <c r="G400" s="22">
        <v>28</v>
      </c>
    </row>
    <row r="401" spans="1:7" ht="23.25" customHeight="1" hidden="1">
      <c r="A401" s="23" t="str">
        <f>"-"</f>
        <v>-</v>
      </c>
      <c r="B401" s="21" t="s">
        <v>14</v>
      </c>
      <c r="C401" s="22">
        <v>5</v>
      </c>
      <c r="D401" s="22">
        <v>0.03</v>
      </c>
      <c r="E401" s="22">
        <v>2.9</v>
      </c>
      <c r="F401" s="22">
        <v>0.05</v>
      </c>
      <c r="G401" s="22">
        <v>26.4</v>
      </c>
    </row>
    <row r="402" spans="1:7" ht="25.5" customHeight="1" hidden="1">
      <c r="A402" s="23" t="str">
        <f>"-"</f>
        <v>-</v>
      </c>
      <c r="B402" s="24" t="s">
        <v>140</v>
      </c>
      <c r="C402" s="25">
        <v>150</v>
      </c>
      <c r="D402" s="25">
        <v>14.25</v>
      </c>
      <c r="E402" s="25">
        <v>15</v>
      </c>
      <c r="F402" s="25">
        <v>21.3</v>
      </c>
      <c r="G402" s="25">
        <v>247.5</v>
      </c>
    </row>
    <row r="403" spans="1:7" ht="15" hidden="1">
      <c r="A403" s="23" t="str">
        <f>"-"</f>
        <v>-</v>
      </c>
      <c r="B403" s="24"/>
      <c r="C403" s="25"/>
      <c r="D403" s="25"/>
      <c r="E403" s="25"/>
      <c r="F403" s="25"/>
      <c r="G403" s="25"/>
    </row>
    <row r="404" spans="1:7" ht="18" hidden="1" thickBot="1">
      <c r="A404" s="3"/>
      <c r="B404" s="19" t="s">
        <v>5</v>
      </c>
      <c r="C404" s="29">
        <f>SUM(C396:C403)</f>
        <v>635</v>
      </c>
      <c r="D404" s="29">
        <f>SUM(D396:D403)</f>
        <v>28.86</v>
      </c>
      <c r="E404" s="29">
        <f>SUM(E396:E403)</f>
        <v>30.049999999999997</v>
      </c>
      <c r="F404" s="29">
        <f>SUM(F396:F403)</f>
        <v>94.19</v>
      </c>
      <c r="G404" s="29">
        <f>SUM(G396:G403)</f>
        <v>734.2</v>
      </c>
    </row>
    <row r="405" spans="1:7" ht="27" customHeight="1" hidden="1" thickBot="1">
      <c r="A405" s="3"/>
      <c r="B405" s="48" t="s">
        <v>6</v>
      </c>
      <c r="C405" s="4"/>
      <c r="D405" s="4"/>
      <c r="E405" s="4"/>
      <c r="F405" s="4"/>
      <c r="G405" s="4"/>
    </row>
    <row r="406" spans="1:7" ht="40.5" customHeight="1" hidden="1" thickBot="1">
      <c r="A406" s="42" t="s">
        <v>73</v>
      </c>
      <c r="B406" s="21" t="s">
        <v>31</v>
      </c>
      <c r="C406" s="22">
        <v>100</v>
      </c>
      <c r="D406" s="22">
        <v>1.6</v>
      </c>
      <c r="E406" s="2">
        <v>6</v>
      </c>
      <c r="F406" s="2">
        <v>7.5</v>
      </c>
      <c r="G406" s="2">
        <v>93</v>
      </c>
    </row>
    <row r="407" spans="1:7" ht="38.25" customHeight="1" hidden="1" thickBot="1">
      <c r="A407" s="42"/>
      <c r="B407" s="21" t="s">
        <v>80</v>
      </c>
      <c r="C407" s="22">
        <v>20</v>
      </c>
      <c r="D407" s="22">
        <v>4.7</v>
      </c>
      <c r="E407" s="2">
        <v>4.5</v>
      </c>
      <c r="F407" s="2">
        <v>0</v>
      </c>
      <c r="G407" s="2">
        <v>59</v>
      </c>
    </row>
    <row r="408" spans="1:7" ht="25.5" customHeight="1" hidden="1">
      <c r="A408" s="42" t="s">
        <v>117</v>
      </c>
      <c r="B408" s="21" t="s">
        <v>116</v>
      </c>
      <c r="C408" s="34">
        <v>200</v>
      </c>
      <c r="D408" s="22">
        <v>1.8</v>
      </c>
      <c r="E408" s="22">
        <v>4.3</v>
      </c>
      <c r="F408" s="22">
        <v>8.4</v>
      </c>
      <c r="G408" s="22">
        <v>82.4</v>
      </c>
    </row>
    <row r="409" spans="1:7" ht="25.5" customHeight="1" hidden="1" thickBot="1">
      <c r="A409" s="20" t="str">
        <f>"1/9"</f>
        <v>1/9</v>
      </c>
      <c r="B409" s="21" t="s">
        <v>81</v>
      </c>
      <c r="C409" s="22">
        <v>100</v>
      </c>
      <c r="D409" s="22">
        <v>22.6</v>
      </c>
      <c r="E409" s="2">
        <v>19</v>
      </c>
      <c r="F409" s="2">
        <v>0.2</v>
      </c>
      <c r="G409" s="2">
        <v>263</v>
      </c>
    </row>
    <row r="410" spans="1:7" ht="25.5" customHeight="1" hidden="1">
      <c r="A410" s="20" t="str">
        <f>"3/3"</f>
        <v>3/3</v>
      </c>
      <c r="B410" s="21" t="s">
        <v>27</v>
      </c>
      <c r="C410" s="22">
        <v>150</v>
      </c>
      <c r="D410" s="22">
        <v>3.1</v>
      </c>
      <c r="E410" s="22">
        <v>4.2</v>
      </c>
      <c r="F410" s="22">
        <v>20.6</v>
      </c>
      <c r="G410" s="22">
        <v>160</v>
      </c>
    </row>
    <row r="411" spans="1:7" ht="28.5" customHeight="1" hidden="1">
      <c r="A411" s="20" t="str">
        <f>"27/10"</f>
        <v>27/10</v>
      </c>
      <c r="B411" s="21" t="s">
        <v>88</v>
      </c>
      <c r="C411" s="22">
        <v>200</v>
      </c>
      <c r="D411" s="22">
        <v>0.12</v>
      </c>
      <c r="E411" s="22">
        <v>0</v>
      </c>
      <c r="F411" s="22">
        <v>9.8</v>
      </c>
      <c r="G411" s="22">
        <v>38</v>
      </c>
    </row>
    <row r="412" spans="1:7" ht="26.25" customHeight="1" hidden="1">
      <c r="A412" s="42"/>
      <c r="B412" s="21"/>
      <c r="C412" s="22"/>
      <c r="D412" s="22"/>
      <c r="E412" s="22"/>
      <c r="F412" s="22"/>
      <c r="G412" s="22"/>
    </row>
    <row r="413" spans="1:7" ht="26.25" customHeight="1" hidden="1">
      <c r="A413" s="20" t="str">
        <f>"-"</f>
        <v>-</v>
      </c>
      <c r="B413" s="21" t="s">
        <v>13</v>
      </c>
      <c r="C413" s="22">
        <v>50</v>
      </c>
      <c r="D413" s="22">
        <v>3.8</v>
      </c>
      <c r="E413" s="22">
        <v>0.5</v>
      </c>
      <c r="F413" s="22">
        <v>23.4</v>
      </c>
      <c r="G413" s="22">
        <v>115</v>
      </c>
    </row>
    <row r="414" spans="1:7" ht="30.75" customHeight="1" hidden="1">
      <c r="A414" s="23" t="str">
        <f>"-"</f>
        <v>-</v>
      </c>
      <c r="B414" s="24" t="s">
        <v>8</v>
      </c>
      <c r="C414" s="25">
        <v>40</v>
      </c>
      <c r="D414" s="25">
        <v>2.64</v>
      </c>
      <c r="E414" s="25">
        <v>0.48</v>
      </c>
      <c r="F414" s="25">
        <v>13.36</v>
      </c>
      <c r="G414" s="25">
        <v>77.3</v>
      </c>
    </row>
    <row r="415" spans="1:7" ht="21" customHeight="1" hidden="1" thickBot="1">
      <c r="A415" s="3"/>
      <c r="B415" s="19" t="s">
        <v>5</v>
      </c>
      <c r="C415" s="29">
        <f>SUM(C406:C414)</f>
        <v>860</v>
      </c>
      <c r="D415" s="29">
        <f>SUM(D406:D414)</f>
        <v>40.36</v>
      </c>
      <c r="E415" s="29">
        <f>SUM(E406:E414)</f>
        <v>38.98</v>
      </c>
      <c r="F415" s="29">
        <f>SUM(F406:F414)</f>
        <v>83.26</v>
      </c>
      <c r="G415" s="29">
        <f>SUM(G406:G414)</f>
        <v>887.6999999999999</v>
      </c>
    </row>
    <row r="416" spans="1:7" ht="25.5" customHeight="1" hidden="1" thickBot="1">
      <c r="A416" s="3"/>
      <c r="B416" s="19" t="s">
        <v>9</v>
      </c>
      <c r="C416" s="36">
        <f>SUM(C404,C415)</f>
        <v>1495</v>
      </c>
      <c r="D416" s="36">
        <f>SUM(D404,D415)</f>
        <v>69.22</v>
      </c>
      <c r="E416" s="36">
        <f>SUM(E404,E415)</f>
        <v>69.03</v>
      </c>
      <c r="F416" s="36">
        <f>SUM(F404,F415)</f>
        <v>177.45</v>
      </c>
      <c r="G416" s="36">
        <f>SUM(G404,G415)</f>
        <v>1621.9</v>
      </c>
    </row>
    <row r="417" spans="1:7" ht="31.5" hidden="1" thickBot="1">
      <c r="A417" s="3"/>
      <c r="B417" s="26" t="s">
        <v>20</v>
      </c>
      <c r="C417" s="2"/>
      <c r="D417" s="2">
        <v>77</v>
      </c>
      <c r="E417" s="2">
        <v>79</v>
      </c>
      <c r="F417" s="2">
        <v>335</v>
      </c>
      <c r="G417" s="2">
        <v>2350</v>
      </c>
    </row>
    <row r="418" spans="1:7" ht="27" customHeight="1" hidden="1" thickBot="1">
      <c r="A418" s="3"/>
      <c r="B418" s="31" t="s">
        <v>21</v>
      </c>
      <c r="C418" s="2"/>
      <c r="D418" s="28">
        <f>D416-D417</f>
        <v>-7.780000000000001</v>
      </c>
      <c r="E418" s="28">
        <f>E416-E417</f>
        <v>-9.969999999999999</v>
      </c>
      <c r="F418" s="28">
        <f>F416-F417</f>
        <v>-157.55</v>
      </c>
      <c r="G418" s="28">
        <f>G416-G417</f>
        <v>-728.0999999999999</v>
      </c>
    </row>
    <row r="419" spans="1:7" ht="41.25" customHeight="1" hidden="1" thickBot="1">
      <c r="A419" s="1"/>
      <c r="B419" s="18" t="s">
        <v>112</v>
      </c>
      <c r="C419" s="4"/>
      <c r="D419" s="4"/>
      <c r="E419" s="4"/>
      <c r="F419" s="4"/>
      <c r="G419" s="4"/>
    </row>
    <row r="420" spans="1:7" ht="42" customHeight="1" hidden="1">
      <c r="A420" s="42" t="s">
        <v>118</v>
      </c>
      <c r="B420" s="21" t="s">
        <v>71</v>
      </c>
      <c r="C420" s="22">
        <v>200</v>
      </c>
      <c r="D420" s="22">
        <v>5</v>
      </c>
      <c r="E420" s="22">
        <v>6.51</v>
      </c>
      <c r="F420" s="22">
        <v>25.65</v>
      </c>
      <c r="G420" s="22">
        <v>182.8</v>
      </c>
    </row>
    <row r="421" spans="1:7" ht="31.5" customHeight="1" hidden="1">
      <c r="A421" s="20" t="str">
        <f>"-"</f>
        <v>-</v>
      </c>
      <c r="B421" s="21"/>
      <c r="C421" s="22"/>
      <c r="D421" s="22"/>
      <c r="E421" s="22"/>
      <c r="F421" s="22"/>
      <c r="G421" s="22"/>
    </row>
    <row r="422" spans="1:7" ht="21" customHeight="1" hidden="1">
      <c r="A422" s="20" t="str">
        <f>"27/10"</f>
        <v>27/10</v>
      </c>
      <c r="B422" s="21" t="s">
        <v>88</v>
      </c>
      <c r="C422" s="22">
        <v>200</v>
      </c>
      <c r="D422" s="22">
        <v>0.12</v>
      </c>
      <c r="E422" s="22">
        <v>0</v>
      </c>
      <c r="F422" s="22">
        <v>9.8</v>
      </c>
      <c r="G422" s="22">
        <v>38</v>
      </c>
    </row>
    <row r="423" spans="1:7" ht="29.25" customHeight="1" hidden="1">
      <c r="A423" s="20" t="str">
        <f>"-"</f>
        <v>-</v>
      </c>
      <c r="B423" s="21" t="s">
        <v>12</v>
      </c>
      <c r="C423" s="22">
        <v>40</v>
      </c>
      <c r="D423" s="22">
        <v>2.31</v>
      </c>
      <c r="E423" s="22">
        <v>0.9</v>
      </c>
      <c r="F423" s="22">
        <v>15.03</v>
      </c>
      <c r="G423" s="22">
        <v>80.8</v>
      </c>
    </row>
    <row r="424" spans="1:7" ht="31.5" customHeight="1" hidden="1">
      <c r="A424" s="20">
        <f>""</f>
      </c>
      <c r="B424" s="21" t="s">
        <v>14</v>
      </c>
      <c r="C424" s="22">
        <v>20</v>
      </c>
      <c r="D424" s="22">
        <v>0.2</v>
      </c>
      <c r="E424" s="22">
        <v>14.5</v>
      </c>
      <c r="F424" s="22">
        <v>0.3</v>
      </c>
      <c r="G424" s="22">
        <v>132</v>
      </c>
    </row>
    <row r="425" spans="1:7" ht="29.25" customHeight="1" hidden="1">
      <c r="A425" s="23" t="str">
        <f>"-"</f>
        <v>-</v>
      </c>
      <c r="B425" s="24"/>
      <c r="C425" s="25"/>
      <c r="D425" s="25"/>
      <c r="E425" s="25"/>
      <c r="F425" s="25"/>
      <c r="G425" s="25"/>
    </row>
    <row r="426" spans="1:7" ht="29.25" customHeight="1" hidden="1">
      <c r="A426" s="23" t="str">
        <f>"-"</f>
        <v>-</v>
      </c>
      <c r="B426" s="21" t="s">
        <v>13</v>
      </c>
      <c r="C426" s="22">
        <v>40</v>
      </c>
      <c r="D426" s="22">
        <v>1.9</v>
      </c>
      <c r="E426" s="22">
        <v>0.25</v>
      </c>
      <c r="F426" s="22">
        <v>11.7</v>
      </c>
      <c r="G426" s="22">
        <v>57.5</v>
      </c>
    </row>
    <row r="427" spans="1:7" ht="15" hidden="1">
      <c r="A427" s="23" t="str">
        <f>"-"</f>
        <v>-</v>
      </c>
      <c r="B427" s="24"/>
      <c r="C427" s="25"/>
      <c r="D427" s="25"/>
      <c r="E427" s="25"/>
      <c r="F427" s="25"/>
      <c r="G427" s="25"/>
    </row>
    <row r="428" spans="1:7" ht="23.25" customHeight="1" hidden="1" thickBot="1">
      <c r="A428" s="3"/>
      <c r="B428" s="19" t="s">
        <v>5</v>
      </c>
      <c r="C428" s="29">
        <f>SUM(C420:C427)</f>
        <v>500</v>
      </c>
      <c r="D428" s="29">
        <f>SUM(D420:D427)</f>
        <v>9.53</v>
      </c>
      <c r="E428" s="29">
        <f>SUM(E420:E427)</f>
        <v>22.16</v>
      </c>
      <c r="F428" s="29">
        <f>SUM(F420:F427)</f>
        <v>62.480000000000004</v>
      </c>
      <c r="G428" s="29">
        <f>SUM(G420:G427)</f>
        <v>491.1</v>
      </c>
    </row>
    <row r="429" spans="1:7" ht="31.5" customHeight="1" hidden="1" thickBot="1">
      <c r="A429" s="1"/>
      <c r="B429" s="48" t="s">
        <v>6</v>
      </c>
      <c r="C429" s="4"/>
      <c r="D429" s="4"/>
      <c r="E429" s="4"/>
      <c r="F429" s="4"/>
      <c r="G429" s="4"/>
    </row>
    <row r="430" spans="1:7" ht="47.25" customHeight="1" hidden="1" thickBot="1">
      <c r="A430" s="42"/>
      <c r="B430" s="21" t="s">
        <v>80</v>
      </c>
      <c r="C430" s="22">
        <v>20</v>
      </c>
      <c r="D430" s="22">
        <v>4.7</v>
      </c>
      <c r="E430" s="2">
        <v>4.5</v>
      </c>
      <c r="F430" s="2">
        <v>0</v>
      </c>
      <c r="G430" s="2">
        <v>59</v>
      </c>
    </row>
    <row r="431" spans="1:7" ht="37.5" customHeight="1" hidden="1">
      <c r="A431" s="20" t="str">
        <f>"18/2"</f>
        <v>18/2</v>
      </c>
      <c r="B431" s="21" t="s">
        <v>40</v>
      </c>
      <c r="C431" s="22">
        <v>200</v>
      </c>
      <c r="D431" s="22">
        <v>2.56</v>
      </c>
      <c r="E431" s="22">
        <v>4</v>
      </c>
      <c r="F431" s="22">
        <v>17.5</v>
      </c>
      <c r="G431" s="22">
        <v>115.2</v>
      </c>
    </row>
    <row r="432" spans="1:7" ht="47.25" customHeight="1" hidden="1" thickBot="1">
      <c r="A432" s="20" t="str">
        <f>"12/7"</f>
        <v>12/7</v>
      </c>
      <c r="B432" s="21" t="s">
        <v>30</v>
      </c>
      <c r="C432" s="22">
        <v>100</v>
      </c>
      <c r="D432" s="22">
        <v>14.4</v>
      </c>
      <c r="E432" s="2">
        <v>11.8</v>
      </c>
      <c r="F432" s="2">
        <v>8.3</v>
      </c>
      <c r="G432" s="2">
        <v>188</v>
      </c>
    </row>
    <row r="433" spans="1:7" ht="37.5" customHeight="1" hidden="1" thickBot="1">
      <c r="A433" s="20" t="str">
        <f>"38/3"</f>
        <v>38/3</v>
      </c>
      <c r="B433" s="21" t="s">
        <v>86</v>
      </c>
      <c r="C433" s="22">
        <v>150</v>
      </c>
      <c r="D433" s="22">
        <v>3.9</v>
      </c>
      <c r="E433" s="2">
        <v>8</v>
      </c>
      <c r="F433" s="2">
        <v>38.8</v>
      </c>
      <c r="G433" s="2">
        <v>247</v>
      </c>
    </row>
    <row r="434" spans="1:7" ht="29.25" customHeight="1" hidden="1" thickBot="1">
      <c r="A434" s="20" t="str">
        <f>"1/11"</f>
        <v>1/11</v>
      </c>
      <c r="B434" s="21" t="s">
        <v>24</v>
      </c>
      <c r="C434" s="22">
        <v>50</v>
      </c>
      <c r="D434" s="22">
        <v>9.95</v>
      </c>
      <c r="E434" s="2">
        <v>25.6</v>
      </c>
      <c r="F434" s="2">
        <v>33.1</v>
      </c>
      <c r="G434" s="2">
        <v>406</v>
      </c>
    </row>
    <row r="435" spans="1:7" ht="29.25" customHeight="1" hidden="1" thickBot="1">
      <c r="A435" s="20" t="str">
        <f>"37/10"</f>
        <v>37/10</v>
      </c>
      <c r="B435" s="21" t="s">
        <v>61</v>
      </c>
      <c r="C435" s="22">
        <v>200</v>
      </c>
      <c r="D435" s="22">
        <v>0.24</v>
      </c>
      <c r="E435" s="2">
        <v>0.1</v>
      </c>
      <c r="F435" s="2">
        <v>13.1</v>
      </c>
      <c r="G435" s="2">
        <v>56</v>
      </c>
    </row>
    <row r="436" spans="1:7" ht="25.5" customHeight="1" hidden="1" thickBot="1">
      <c r="A436" s="20"/>
      <c r="B436" s="21" t="s">
        <v>97</v>
      </c>
      <c r="C436" s="22">
        <v>200</v>
      </c>
      <c r="D436" s="22">
        <v>3</v>
      </c>
      <c r="E436" s="2">
        <v>1</v>
      </c>
      <c r="F436" s="2">
        <v>42</v>
      </c>
      <c r="G436" s="2">
        <v>191</v>
      </c>
    </row>
    <row r="437" spans="1:7" ht="28.5" customHeight="1" hidden="1">
      <c r="A437" s="20" t="str">
        <f>"-"</f>
        <v>-</v>
      </c>
      <c r="B437" s="21" t="s">
        <v>13</v>
      </c>
      <c r="C437" s="22">
        <v>50</v>
      </c>
      <c r="D437" s="22">
        <v>3.8</v>
      </c>
      <c r="E437" s="22">
        <v>0.5</v>
      </c>
      <c r="F437" s="22">
        <v>23.4</v>
      </c>
      <c r="G437" s="22">
        <v>115</v>
      </c>
    </row>
    <row r="438" spans="1:7" ht="37.5" customHeight="1" hidden="1">
      <c r="A438" s="23" t="str">
        <f>"-"</f>
        <v>-</v>
      </c>
      <c r="B438" s="24" t="s">
        <v>8</v>
      </c>
      <c r="C438" s="25">
        <v>40</v>
      </c>
      <c r="D438" s="25">
        <v>2.64</v>
      </c>
      <c r="E438" s="25">
        <v>0.48</v>
      </c>
      <c r="F438" s="25">
        <v>13.36</v>
      </c>
      <c r="G438" s="25">
        <v>77.3</v>
      </c>
    </row>
    <row r="439" spans="1:7" ht="30" customHeight="1" hidden="1" thickBot="1">
      <c r="A439" s="3"/>
      <c r="B439" s="33" t="s">
        <v>5</v>
      </c>
      <c r="C439" s="29">
        <f>SUM(C429:C438)</f>
        <v>1010</v>
      </c>
      <c r="D439" s="29">
        <f>SUM(D429:D438)</f>
        <v>45.19</v>
      </c>
      <c r="E439" s="29">
        <f>SUM(E429:E438)</f>
        <v>55.980000000000004</v>
      </c>
      <c r="F439" s="29">
        <f>SUM(F429:F438)</f>
        <v>189.56</v>
      </c>
      <c r="G439" s="29">
        <f>SUM(G429:G438)</f>
        <v>1454.5</v>
      </c>
    </row>
    <row r="440" spans="1:7" ht="33.75" customHeight="1" hidden="1" thickBot="1">
      <c r="A440" s="3"/>
      <c r="B440" s="35" t="s">
        <v>9</v>
      </c>
      <c r="C440" s="36">
        <f>SUM(C428:C438)</f>
        <v>1510</v>
      </c>
      <c r="D440" s="36">
        <f>SUM(D428,D439)</f>
        <v>54.72</v>
      </c>
      <c r="E440" s="36">
        <f>SUM(E428,E439)</f>
        <v>78.14</v>
      </c>
      <c r="F440" s="36">
        <f>SUM(F428,F439)</f>
        <v>252.04000000000002</v>
      </c>
      <c r="G440" s="36">
        <f>SUM(G428,G439)</f>
        <v>1945.6</v>
      </c>
    </row>
    <row r="441" spans="1:7" ht="31.5" hidden="1" thickBot="1">
      <c r="A441" s="3"/>
      <c r="B441" s="26" t="s">
        <v>20</v>
      </c>
      <c r="C441" s="2"/>
      <c r="D441" s="2">
        <v>77</v>
      </c>
      <c r="E441" s="2">
        <v>79</v>
      </c>
      <c r="F441" s="2">
        <v>335</v>
      </c>
      <c r="G441" s="2">
        <v>2350</v>
      </c>
    </row>
    <row r="442" spans="1:7" ht="34.5" customHeight="1" hidden="1" thickBot="1">
      <c r="A442" s="3"/>
      <c r="B442" s="31" t="s">
        <v>21</v>
      </c>
      <c r="C442" s="2"/>
      <c r="D442" s="28">
        <f>D440-D441</f>
        <v>-22.28</v>
      </c>
      <c r="E442" s="28">
        <f>E440-E441</f>
        <v>-0.8599999999999994</v>
      </c>
      <c r="F442" s="28">
        <f>F440-F441</f>
        <v>-82.95999999999998</v>
      </c>
      <c r="G442" s="28">
        <f>G440-G441</f>
        <v>-404.4000000000001</v>
      </c>
    </row>
    <row r="443" spans="1:7" ht="39.75" customHeight="1" hidden="1" thickBot="1">
      <c r="A443" s="1"/>
      <c r="B443" s="18" t="s">
        <v>113</v>
      </c>
      <c r="C443" s="4"/>
      <c r="D443" s="4"/>
      <c r="E443" s="4"/>
      <c r="F443" s="4"/>
      <c r="G443" s="4"/>
    </row>
    <row r="444" spans="1:7" ht="37.5" customHeight="1" hidden="1">
      <c r="A444" s="20" t="str">
        <f>"5/4"</f>
        <v>5/4</v>
      </c>
      <c r="B444" s="21" t="s">
        <v>94</v>
      </c>
      <c r="C444" s="34">
        <v>200</v>
      </c>
      <c r="D444" s="22">
        <v>5.3</v>
      </c>
      <c r="E444" s="22">
        <v>5.1</v>
      </c>
      <c r="F444" s="22">
        <v>28.4</v>
      </c>
      <c r="G444" s="22">
        <v>183</v>
      </c>
    </row>
    <row r="445" spans="1:7" ht="34.5" customHeight="1" hidden="1" thickBot="1">
      <c r="A445" s="20" t="str">
        <f>"80"</f>
        <v>80</v>
      </c>
      <c r="B445" s="43" t="s">
        <v>76</v>
      </c>
      <c r="C445" s="22">
        <v>200</v>
      </c>
      <c r="D445" s="42" t="s">
        <v>77</v>
      </c>
      <c r="E445" s="2">
        <v>0</v>
      </c>
      <c r="F445" s="2">
        <v>19</v>
      </c>
      <c r="G445" s="2">
        <v>80</v>
      </c>
    </row>
    <row r="446" spans="1:7" ht="27.75" customHeight="1" hidden="1">
      <c r="A446" s="20" t="str">
        <f>"-"</f>
        <v>-</v>
      </c>
      <c r="B446" s="21" t="s">
        <v>12</v>
      </c>
      <c r="C446" s="22">
        <v>40</v>
      </c>
      <c r="D446" s="22">
        <v>2.31</v>
      </c>
      <c r="E446" s="22">
        <v>1.2</v>
      </c>
      <c r="F446" s="22">
        <v>20.04</v>
      </c>
      <c r="G446" s="22">
        <v>107.8</v>
      </c>
    </row>
    <row r="447" spans="1:7" ht="27.75" customHeight="1" hidden="1">
      <c r="A447" s="20" t="str">
        <f>"4/13"</f>
        <v>4/13</v>
      </c>
      <c r="B447" s="21" t="s">
        <v>28</v>
      </c>
      <c r="C447" s="22">
        <v>20</v>
      </c>
      <c r="D447" s="22">
        <v>3.95</v>
      </c>
      <c r="E447" s="22">
        <v>0.06</v>
      </c>
      <c r="F447" s="22">
        <v>14.87</v>
      </c>
      <c r="G447" s="22">
        <v>69</v>
      </c>
    </row>
    <row r="448" spans="1:7" ht="24.75" customHeight="1" hidden="1">
      <c r="A448" s="20"/>
      <c r="B448" s="21" t="s">
        <v>13</v>
      </c>
      <c r="C448" s="22">
        <v>40</v>
      </c>
      <c r="D448" s="22">
        <v>1.9</v>
      </c>
      <c r="E448" s="22">
        <v>0.25</v>
      </c>
      <c r="F448" s="22">
        <v>11.7</v>
      </c>
      <c r="G448" s="22">
        <v>57.5</v>
      </c>
    </row>
    <row r="449" spans="1:7" ht="27" customHeight="1" hidden="1">
      <c r="A449" s="20"/>
      <c r="B449" s="21"/>
      <c r="C449" s="22"/>
      <c r="D449" s="25"/>
      <c r="E449" s="25"/>
      <c r="F449" s="25"/>
      <c r="G449" s="25"/>
    </row>
    <row r="450" spans="1:7" ht="27" customHeight="1" hidden="1">
      <c r="A450" s="23" t="str">
        <f>"-"</f>
        <v>-</v>
      </c>
      <c r="B450" s="24"/>
      <c r="C450" s="25"/>
      <c r="D450" s="25"/>
      <c r="E450" s="25"/>
      <c r="F450" s="25"/>
      <c r="G450" s="25"/>
    </row>
    <row r="451" spans="1:7" ht="34.5" customHeight="1" hidden="1" thickBot="1">
      <c r="A451" s="3"/>
      <c r="B451" s="19" t="s">
        <v>5</v>
      </c>
      <c r="C451" s="29">
        <f>SUM(C444:C450)</f>
        <v>500</v>
      </c>
      <c r="D451" s="29">
        <f>SUM(D444:D450)</f>
        <v>13.459999999999999</v>
      </c>
      <c r="E451" s="29">
        <f>SUM(E444:E450)</f>
        <v>6.609999999999999</v>
      </c>
      <c r="F451" s="29">
        <f>SUM(F444:F450)</f>
        <v>94.01</v>
      </c>
      <c r="G451" s="29">
        <f>SUM(G444:G450)</f>
        <v>497.3</v>
      </c>
    </row>
    <row r="452" spans="1:7" ht="37.5" customHeight="1" hidden="1" thickBot="1">
      <c r="A452" s="3"/>
      <c r="B452" s="18" t="s">
        <v>6</v>
      </c>
      <c r="C452" s="4"/>
      <c r="D452" s="4"/>
      <c r="E452" s="4"/>
      <c r="F452" s="4"/>
      <c r="G452" s="4"/>
    </row>
    <row r="453" spans="1:7" ht="51.75" customHeight="1" hidden="1" thickBot="1">
      <c r="A453" s="42" t="s">
        <v>104</v>
      </c>
      <c r="B453" s="21" t="s">
        <v>64</v>
      </c>
      <c r="C453" s="22">
        <v>100</v>
      </c>
      <c r="D453" s="22">
        <v>1</v>
      </c>
      <c r="E453" s="2">
        <v>1.3</v>
      </c>
      <c r="F453" s="2">
        <v>5.9</v>
      </c>
      <c r="G453" s="2">
        <v>73</v>
      </c>
    </row>
    <row r="454" spans="1:7" ht="35.25" customHeight="1" hidden="1" thickBot="1">
      <c r="A454" s="20"/>
      <c r="B454" s="21" t="s">
        <v>80</v>
      </c>
      <c r="C454" s="22">
        <v>20</v>
      </c>
      <c r="D454" s="22">
        <v>4.7</v>
      </c>
      <c r="E454" s="2">
        <v>4.5</v>
      </c>
      <c r="F454" s="2">
        <v>0</v>
      </c>
      <c r="G454" s="2">
        <v>59</v>
      </c>
    </row>
    <row r="455" spans="1:7" ht="34.5" customHeight="1" hidden="1" thickBot="1">
      <c r="A455" s="20" t="str">
        <f>"16/2"</f>
        <v>16/2</v>
      </c>
      <c r="B455" s="21" t="s">
        <v>35</v>
      </c>
      <c r="C455" s="22">
        <v>200</v>
      </c>
      <c r="D455" s="22">
        <v>5.5</v>
      </c>
      <c r="E455" s="2">
        <v>5.6</v>
      </c>
      <c r="F455" s="2">
        <v>20.9</v>
      </c>
      <c r="G455" s="2">
        <v>164</v>
      </c>
    </row>
    <row r="456" spans="1:7" ht="34.5" customHeight="1" hidden="1" thickBot="1">
      <c r="A456" s="20" t="str">
        <f>"40/2"</f>
        <v>40/2</v>
      </c>
      <c r="B456" s="21" t="s">
        <v>74</v>
      </c>
      <c r="C456" s="34">
        <v>20</v>
      </c>
      <c r="D456" s="22">
        <v>1.7</v>
      </c>
      <c r="E456" s="2">
        <v>0.2</v>
      </c>
      <c r="F456" s="2">
        <v>10.7</v>
      </c>
      <c r="G456" s="2">
        <v>54</v>
      </c>
    </row>
    <row r="457" spans="1:7" ht="31.5" customHeight="1" hidden="1">
      <c r="A457" s="20" t="str">
        <f>"32/3"</f>
        <v>32/3</v>
      </c>
      <c r="B457" s="21" t="s">
        <v>147</v>
      </c>
      <c r="C457" s="22">
        <v>200</v>
      </c>
      <c r="D457" s="22">
        <v>19.8</v>
      </c>
      <c r="E457" s="22">
        <v>21.8</v>
      </c>
      <c r="F457" s="22">
        <v>19.2</v>
      </c>
      <c r="G457" s="42" t="s">
        <v>148</v>
      </c>
    </row>
    <row r="458" spans="1:7" ht="27" customHeight="1" hidden="1">
      <c r="A458" s="42"/>
      <c r="B458" s="21"/>
      <c r="C458" s="22"/>
      <c r="D458" s="22"/>
      <c r="E458" s="22"/>
      <c r="F458" s="22"/>
      <c r="G458" s="22"/>
    </row>
    <row r="459" spans="1:7" ht="27" customHeight="1" hidden="1" thickBot="1">
      <c r="A459" s="20" t="str">
        <f>"6/10"</f>
        <v>6/10</v>
      </c>
      <c r="B459" s="21" t="s">
        <v>65</v>
      </c>
      <c r="C459" s="22">
        <v>200</v>
      </c>
      <c r="D459" s="22">
        <v>1.02</v>
      </c>
      <c r="E459" s="2">
        <v>0.1</v>
      </c>
      <c r="F459" s="2">
        <v>19.8</v>
      </c>
      <c r="G459" s="2">
        <v>88</v>
      </c>
    </row>
    <row r="460" spans="1:7" ht="27" customHeight="1" hidden="1">
      <c r="A460" s="20" t="str">
        <f>"-"</f>
        <v>-</v>
      </c>
      <c r="B460" s="21" t="s">
        <v>13</v>
      </c>
      <c r="C460" s="22">
        <v>50</v>
      </c>
      <c r="D460" s="22">
        <v>3.8</v>
      </c>
      <c r="E460" s="22">
        <v>0.5</v>
      </c>
      <c r="F460" s="22">
        <v>23.4</v>
      </c>
      <c r="G460" s="22">
        <v>115</v>
      </c>
    </row>
    <row r="461" spans="1:7" ht="25.5" customHeight="1" hidden="1">
      <c r="A461" s="23" t="str">
        <f>"-"</f>
        <v>-</v>
      </c>
      <c r="B461" s="24" t="s">
        <v>8</v>
      </c>
      <c r="C461" s="25">
        <v>40</v>
      </c>
      <c r="D461" s="25">
        <v>2.64</v>
      </c>
      <c r="E461" s="25">
        <v>0.48</v>
      </c>
      <c r="F461" s="25">
        <v>13.36</v>
      </c>
      <c r="G461" s="25">
        <v>77.3</v>
      </c>
    </row>
    <row r="462" spans="1:7" ht="27.75" customHeight="1" hidden="1" thickBot="1">
      <c r="A462" s="3"/>
      <c r="B462" s="19" t="s">
        <v>5</v>
      </c>
      <c r="C462" s="29">
        <f>SUM(C453:C461)</f>
        <v>830</v>
      </c>
      <c r="D462" s="29">
        <f>SUM(D453:D461)</f>
        <v>40.160000000000004</v>
      </c>
      <c r="E462" s="29">
        <f>SUM(E453:E461)</f>
        <v>34.48</v>
      </c>
      <c r="F462" s="29">
        <f>SUM(F453:F461)</f>
        <v>113.26</v>
      </c>
      <c r="G462" s="29">
        <f>SUM(G453:G461)</f>
        <v>630.3</v>
      </c>
    </row>
    <row r="463" spans="1:7" ht="18" hidden="1" thickBot="1">
      <c r="A463" s="3"/>
      <c r="B463" s="19" t="s">
        <v>9</v>
      </c>
      <c r="C463" s="36">
        <f>SUM(C451,C462)</f>
        <v>1330</v>
      </c>
      <c r="D463" s="36">
        <f>SUM(D451,D462)</f>
        <v>53.620000000000005</v>
      </c>
      <c r="E463" s="36">
        <f>SUM(E451,E462)</f>
        <v>41.089999999999996</v>
      </c>
      <c r="F463" s="36">
        <f>SUM(F451,F462)</f>
        <v>207.27</v>
      </c>
      <c r="G463" s="36">
        <f>SUM(G451,G462)</f>
        <v>1127.6</v>
      </c>
    </row>
    <row r="464" spans="1:7" ht="31.5" hidden="1" thickBot="1">
      <c r="A464" s="3"/>
      <c r="B464" s="26" t="s">
        <v>20</v>
      </c>
      <c r="C464" s="2"/>
      <c r="D464" s="2">
        <v>77</v>
      </c>
      <c r="E464" s="2">
        <v>79</v>
      </c>
      <c r="F464" s="2">
        <v>335</v>
      </c>
      <c r="G464" s="2">
        <v>2350</v>
      </c>
    </row>
    <row r="465" spans="1:7" ht="22.5" customHeight="1" hidden="1" thickBot="1">
      <c r="A465" s="3"/>
      <c r="B465" s="31" t="s">
        <v>21</v>
      </c>
      <c r="C465" s="2"/>
      <c r="D465" s="28">
        <f>D463-D464</f>
        <v>-23.379999999999995</v>
      </c>
      <c r="E465" s="28">
        <f>E463-E464</f>
        <v>-37.910000000000004</v>
      </c>
      <c r="F465" s="28">
        <f>F463-F464</f>
        <v>-127.72999999999999</v>
      </c>
      <c r="G465" s="28">
        <f>G463-G464</f>
        <v>-1222.4</v>
      </c>
    </row>
    <row r="466" ht="12" hidden="1"/>
    <row r="467" ht="12" hidden="1"/>
    <row r="468" spans="2:7" ht="17.25">
      <c r="B468" s="49" t="s">
        <v>120</v>
      </c>
      <c r="C468" s="45">
        <v>1254</v>
      </c>
      <c r="D468" s="45">
        <v>48.17</v>
      </c>
      <c r="E468" s="45">
        <v>45.57</v>
      </c>
      <c r="F468" s="45">
        <v>181.17</v>
      </c>
      <c r="G468" s="45">
        <v>1370.35</v>
      </c>
    </row>
    <row r="469" spans="2:7" ht="22.5" hidden="1">
      <c r="B469" s="40" t="s">
        <v>72</v>
      </c>
      <c r="C469" s="39">
        <f>C31+C53+C76+C99+C120+C143+C167+C191+C213+C236+C258+C281+C304+C327+C349+C370+C392+C416+C440+C463</f>
        <v>24580</v>
      </c>
      <c r="D469" s="39">
        <f>D31+D53+D76+D99+D120+D143+D167+D191+D213+D236+D258+D281+D304+D327+D349+D370+D392+D416+D440+D463</f>
        <v>975.1700000000001</v>
      </c>
      <c r="E469" s="39">
        <f>E31+E53+E76+E99+E120+E143+E167+E191+E213+E236+E258+E281+E304+E327+E349+E370+E392+E416+E440+E463</f>
        <v>936.9899999999999</v>
      </c>
      <c r="F469" s="39">
        <f>F31+F53+F76+F99+F120+F143+F167+F191+F213+F236+F258+F281+F304+F327+F349+F370+F392+F416+F440+F463</f>
        <v>3677.01</v>
      </c>
      <c r="G469" s="39">
        <f>G31+G53+G76+G99+G120+G143+G167+G191+G213+G236+G258+G281+G304+G327+G349+G370+G392+G416+G440+G463</f>
        <v>27396.099999999995</v>
      </c>
    </row>
    <row r="470" spans="1:7" ht="18">
      <c r="A470" s="50" t="s">
        <v>119</v>
      </c>
      <c r="B470" s="50"/>
      <c r="C470" s="51"/>
      <c r="D470" s="51"/>
      <c r="E470" s="51"/>
      <c r="F470" s="51"/>
      <c r="G470" s="51"/>
    </row>
    <row r="471" spans="1:7" ht="18">
      <c r="A471" s="62" t="s">
        <v>121</v>
      </c>
      <c r="B471" s="62"/>
      <c r="C471" s="62"/>
      <c r="D471" s="62"/>
      <c r="E471" s="62"/>
      <c r="F471" s="62"/>
      <c r="G471" s="62"/>
    </row>
    <row r="472" spans="1:7" ht="18">
      <c r="A472" s="52" t="s">
        <v>122</v>
      </c>
      <c r="B472" s="52"/>
      <c r="C472" s="52"/>
      <c r="D472" s="52"/>
      <c r="E472" s="52"/>
      <c r="F472" s="52"/>
      <c r="G472" s="52"/>
    </row>
    <row r="473" spans="1:7" ht="18">
      <c r="A473" s="62" t="s">
        <v>123</v>
      </c>
      <c r="B473" s="62"/>
      <c r="C473" s="62"/>
      <c r="D473" s="62"/>
      <c r="E473" s="62"/>
      <c r="F473" s="62"/>
      <c r="G473" s="62"/>
    </row>
    <row r="474" spans="1:7" ht="18">
      <c r="A474" s="52" t="s">
        <v>124</v>
      </c>
      <c r="B474" s="52"/>
      <c r="C474" s="52"/>
      <c r="D474" s="52"/>
      <c r="E474" s="52"/>
      <c r="F474" s="52"/>
      <c r="G474" s="52"/>
    </row>
    <row r="475" spans="1:7" ht="18">
      <c r="A475" s="52" t="s">
        <v>125</v>
      </c>
      <c r="B475" s="52"/>
      <c r="C475" s="52"/>
      <c r="D475" s="52"/>
      <c r="E475" s="52"/>
      <c r="F475" s="52"/>
      <c r="G475" s="52"/>
    </row>
    <row r="476" spans="1:7" ht="18">
      <c r="A476" s="52" t="s">
        <v>126</v>
      </c>
      <c r="B476" s="52"/>
      <c r="C476" s="52"/>
      <c r="D476" s="52"/>
      <c r="E476" s="52"/>
      <c r="F476" s="52"/>
      <c r="G476" s="52"/>
    </row>
    <row r="477" spans="1:7" ht="18">
      <c r="A477" s="52" t="s">
        <v>127</v>
      </c>
      <c r="B477" s="52"/>
      <c r="C477" s="52"/>
      <c r="D477" s="52"/>
      <c r="E477" s="52"/>
      <c r="F477" s="52"/>
      <c r="G477" s="52"/>
    </row>
    <row r="478" spans="1:7" ht="18">
      <c r="A478" s="52" t="s">
        <v>128</v>
      </c>
      <c r="B478" s="52"/>
      <c r="C478" s="52"/>
      <c r="D478" s="52"/>
      <c r="E478" s="52"/>
      <c r="F478" s="52"/>
      <c r="G478" s="52"/>
    </row>
    <row r="479" spans="1:7" ht="18">
      <c r="A479" s="52" t="s">
        <v>129</v>
      </c>
      <c r="B479" s="52"/>
      <c r="C479" s="52"/>
      <c r="D479" s="52"/>
      <c r="E479" s="52"/>
      <c r="F479" s="52"/>
      <c r="G479" s="52"/>
    </row>
    <row r="480" spans="1:7" ht="18">
      <c r="A480" s="52"/>
      <c r="B480" s="52"/>
      <c r="C480" s="52"/>
      <c r="D480" s="52"/>
      <c r="E480" s="52"/>
      <c r="F480" s="52"/>
      <c r="G480" s="52"/>
    </row>
    <row r="481" spans="1:7" ht="18">
      <c r="A481" s="52" t="s">
        <v>130</v>
      </c>
      <c r="B481" s="52"/>
      <c r="C481" s="52"/>
      <c r="D481" s="52"/>
      <c r="E481" s="52"/>
      <c r="F481" s="52"/>
      <c r="G481" s="52"/>
    </row>
    <row r="482" spans="1:7" ht="18">
      <c r="A482" s="52" t="s">
        <v>131</v>
      </c>
      <c r="B482" s="52"/>
      <c r="C482" s="52"/>
      <c r="D482" s="52"/>
      <c r="E482" s="52"/>
      <c r="F482" s="52"/>
      <c r="G482" s="52"/>
    </row>
    <row r="483" spans="1:7" ht="18">
      <c r="A483" s="52" t="s">
        <v>132</v>
      </c>
      <c r="B483" s="52"/>
      <c r="C483" s="52"/>
      <c r="D483" s="52"/>
      <c r="E483" s="52"/>
      <c r="F483" s="52"/>
      <c r="G483" s="52"/>
    </row>
    <row r="484" spans="1:7" ht="18">
      <c r="A484" s="52" t="s">
        <v>133</v>
      </c>
      <c r="B484" s="52"/>
      <c r="C484" s="52"/>
      <c r="D484" s="52"/>
      <c r="E484" s="52"/>
      <c r="F484" s="52"/>
      <c r="G484" s="52"/>
    </row>
    <row r="565" spans="2:7" ht="22.5">
      <c r="B565" s="40" t="s">
        <v>44</v>
      </c>
      <c r="C565" s="9"/>
      <c r="D565" s="39">
        <f>D210+D232+D256+D279+D301+D325+D348+D473+D494+D517+D538+D560</f>
        <v>67.88</v>
      </c>
      <c r="E565" s="39">
        <f>E210+E232+E256+E279+E301+E325+E348+E473+E494+E517+E538+E560</f>
        <v>30.820000000000004</v>
      </c>
      <c r="F565" s="39">
        <f>F210+F232+F256+F279+F301+F325+F348+F473+F494+F517+F538+F560</f>
        <v>275.64</v>
      </c>
      <c r="G565" s="39">
        <f>G210+G232+G256+G279+G301+G325+G348+G473+G494+G517+G538+G560</f>
        <v>1735.1999999999998</v>
      </c>
    </row>
  </sheetData>
  <sheetProtection/>
  <mergeCells count="12">
    <mergeCell ref="B239:G239"/>
    <mergeCell ref="E9:E13"/>
    <mergeCell ref="G9:G13"/>
    <mergeCell ref="F9:F13"/>
    <mergeCell ref="A471:G471"/>
    <mergeCell ref="A473:G473"/>
    <mergeCell ref="A9:A13"/>
    <mergeCell ref="B9:B13"/>
    <mergeCell ref="C9:C13"/>
    <mergeCell ref="D9:D13"/>
    <mergeCell ref="B352:G352"/>
    <mergeCell ref="B124:G124"/>
  </mergeCells>
  <printOptions/>
  <pageMargins left="0.3937007874015748" right="0.4724409448818898" top="0.11811023622047245" bottom="0" header="0.1968503937007874" footer="0"/>
  <pageSetup fitToHeight="1" fitToWidth="1" horizontalDpi="600" verticalDpi="600" orientation="portrait" paperSize="9" scale="10" r:id="rId3"/>
  <rowBreaks count="9" manualBreakCount="9">
    <brk id="30" max="255" man="1"/>
    <brk id="50" max="255" man="1"/>
    <brk id="72" max="255" man="1"/>
    <brk id="93" max="255" man="1"/>
    <brk id="115" max="255" man="1"/>
    <brk id="137" max="255" man="1"/>
    <brk id="161" max="255" man="1"/>
    <brk id="182" max="255" man="1"/>
    <brk id="206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Маминское</dc:creator>
  <cp:keywords/>
  <dc:description/>
  <cp:lastModifiedBy>bobkihs444@gmail.com</cp:lastModifiedBy>
  <cp:lastPrinted>2024-01-25T09:14:44Z</cp:lastPrinted>
  <dcterms:created xsi:type="dcterms:W3CDTF">2017-05-22T09:00:08Z</dcterms:created>
  <dcterms:modified xsi:type="dcterms:W3CDTF">2023-10-16T12:04:40Z</dcterms:modified>
  <cp:category/>
  <cp:version/>
  <cp:contentType/>
  <cp:contentStatus/>
</cp:coreProperties>
</file>